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rinterSettings/printerSettings1.bin" ContentType="application/vnd.openxmlformats-officedocument.spreadsheetml.printerSettings"/>
  <Override PartName="/xl/tables/table3.xml" ContentType="application/vnd.openxmlformats-officedocument.spreadsheetml.table+xml"/>
  <Override PartName="/xl/printerSettings/printerSettings2.bin" ContentType="application/vnd.openxmlformats-officedocument.spreadsheetml.printerSettings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rinterSettings/printerSettings3.bin" ContentType="application/vnd.openxmlformats-officedocument.spreadsheetml.printerSettings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oneywellprod-my.sharepoint.com/personal/marina_james_honeywell_com/Documents/Desktop/"/>
    </mc:Choice>
  </mc:AlternateContent>
  <xr:revisionPtr revIDLastSave="121" documentId="13_ncr:1_{66C68D44-7D53-4708-B2C1-63BD3B5A1E82}" xr6:coauthVersionLast="47" xr6:coauthVersionMax="47" xr10:uidLastSave="{48A859C9-D4C2-4766-AF26-05C16F0F9ED1}"/>
  <bookViews>
    <workbookView xWindow="-120" yWindow="-120" windowWidth="29040" windowHeight="15720" activeTab="2" xr2:uid="{875C42CE-655F-4AF4-BB61-6F6597277DB9}"/>
  </bookViews>
  <sheets>
    <sheet name="Instructions" sheetId="8" r:id="rId1"/>
    <sheet name="Field Devices" sheetId="4" r:id="rId2"/>
    <sheet name="LT-32" sheetId="1" r:id="rId3"/>
    <sheet name="LT-159" sheetId="7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1" i="4" l="1"/>
  <c r="H41" i="4"/>
  <c r="E41" i="4"/>
  <c r="E27" i="4" l="1"/>
  <c r="E38" i="4"/>
  <c r="H38" i="4"/>
  <c r="I38" i="4"/>
  <c r="E36" i="4"/>
  <c r="H36" i="4"/>
  <c r="I36" i="4"/>
  <c r="E35" i="4"/>
  <c r="H35" i="4"/>
  <c r="I35" i="4"/>
  <c r="E37" i="4"/>
  <c r="H37" i="4"/>
  <c r="I37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8" i="4"/>
  <c r="E29" i="4"/>
  <c r="E30" i="4"/>
  <c r="E31" i="4"/>
  <c r="E32" i="4"/>
  <c r="E33" i="4"/>
  <c r="E34" i="4"/>
  <c r="E39" i="4"/>
  <c r="E40" i="4"/>
  <c r="E42" i="4"/>
  <c r="E43" i="4"/>
  <c r="E44" i="4"/>
  <c r="E45" i="4"/>
  <c r="E46" i="4"/>
  <c r="E47" i="4"/>
  <c r="E48" i="4"/>
  <c r="H5" i="4"/>
  <c r="H6" i="4"/>
  <c r="H7" i="4"/>
  <c r="H8" i="4"/>
  <c r="I4" i="4"/>
  <c r="I5" i="4"/>
  <c r="I6" i="4"/>
  <c r="I7" i="4"/>
  <c r="I8" i="4"/>
  <c r="H16" i="4"/>
  <c r="I20" i="4"/>
  <c r="H20" i="4"/>
  <c r="C14" i="1"/>
  <c r="C13" i="7"/>
  <c r="F11" i="7"/>
  <c r="G5" i="7"/>
  <c r="E5" i="7"/>
  <c r="F12" i="1"/>
  <c r="I9" i="4"/>
  <c r="I10" i="4"/>
  <c r="I11" i="4"/>
  <c r="I12" i="4"/>
  <c r="I13" i="4"/>
  <c r="I14" i="4"/>
  <c r="I15" i="4"/>
  <c r="I16" i="4"/>
  <c r="I17" i="4"/>
  <c r="I18" i="4"/>
  <c r="I19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9" i="4"/>
  <c r="I40" i="4"/>
  <c r="I42" i="4"/>
  <c r="I43" i="4"/>
  <c r="I44" i="4"/>
  <c r="I45" i="4"/>
  <c r="I46" i="4"/>
  <c r="I47" i="4"/>
  <c r="I48" i="4"/>
  <c r="I3" i="4"/>
  <c r="H45" i="4"/>
  <c r="H46" i="4"/>
  <c r="H47" i="4"/>
  <c r="H48" i="4"/>
  <c r="H9" i="4"/>
  <c r="H10" i="4"/>
  <c r="H11" i="4"/>
  <c r="H12" i="4"/>
  <c r="H13" i="4"/>
  <c r="H14" i="4"/>
  <c r="H15" i="4"/>
  <c r="H17" i="4"/>
  <c r="H18" i="4"/>
  <c r="H19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9" i="4"/>
  <c r="H40" i="4"/>
  <c r="H42" i="4"/>
  <c r="H43" i="4"/>
  <c r="H44" i="4"/>
  <c r="H3" i="4"/>
  <c r="I1" i="4" l="1"/>
  <c r="G9" i="7" s="1"/>
  <c r="E1" i="4"/>
  <c r="C9" i="7" s="1"/>
  <c r="C11" i="7" s="1"/>
  <c r="G11" i="7" s="1"/>
  <c r="G14" i="1"/>
  <c r="G13" i="7"/>
  <c r="G7" i="7"/>
  <c r="H1" i="4"/>
  <c r="E9" i="7" s="1"/>
  <c r="C10" i="1" l="1"/>
  <c r="C12" i="1" s="1"/>
  <c r="G12" i="1" s="1"/>
  <c r="G18" i="1" s="1"/>
  <c r="D18" i="1" s="1"/>
  <c r="D15" i="7"/>
  <c r="G17" i="7"/>
  <c r="D17" i="7" s="1"/>
  <c r="E23" i="7"/>
  <c r="E17" i="7"/>
  <c r="E22" i="7"/>
  <c r="G10" i="1"/>
  <c r="E10" i="1"/>
  <c r="D16" i="1" l="1"/>
  <c r="E24" i="7"/>
  <c r="E25" i="7" s="1"/>
  <c r="D25" i="7" s="1"/>
  <c r="G5" i="1"/>
  <c r="E5" i="1"/>
  <c r="G6" i="1" l="1"/>
  <c r="E6" i="1"/>
  <c r="E18" i="1" s="1"/>
  <c r="E23" i="1"/>
  <c r="G8" i="1" l="1"/>
  <c r="E24" i="1"/>
  <c r="E25" i="1" s="1"/>
  <c r="E26" i="1" s="1"/>
  <c r="D2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tc={529C3AB6-B84F-4943-8FA2-CB7402B4A915}</author>
    <author>tc={336D6147-A3E8-4612-8D0D-4D7B36DC828C}</author>
    <author>tc={EE80081D-9361-4C21-9CB2-1CAD75B29199}</author>
    <author>tc={466AAF8E-18A7-4A26-B9F1-148EAF83BB64}</author>
    <author>tc={9EF8314D-882F-4FD1-BB39-8628E547C2A6}</author>
    <author>tc={FBB95153-A168-4F9A-AB21-1B8671002A0F}</author>
    <author>tc={AA20201B-52B5-4578-9552-1B433E79C540}</author>
  </authors>
  <commentList>
    <comment ref="C5" authorId="0" shapeId="0" xr:uid="{529C3AB6-B84F-4943-8FA2-CB7402B4A915}">
      <text>
        <t>[Threaded comment]
Your version of Excel allows you to read this threaded comment; however, any edits to it will get removed if the file is opened in a newer version of Excel. Learn more: https://go.microsoft.com/fwlink/?linkid=870924
Comment:
    Manual Entry</t>
      </text>
    </comment>
    <comment ref="D5" authorId="1" shapeId="0" xr:uid="{336D6147-A3E8-4612-8D0D-4D7B36DC828C}">
      <text>
        <t>[Threaded comment]
Your version of Excel allows you to read this threaded comment; however, any edits to it will get removed if the file is opened in a newer version of Excel. Learn more: https://go.microsoft.com/fwlink/?linkid=870924
Comment:
    Manual Entry</t>
      </text>
    </comment>
    <comment ref="F5" authorId="2" shapeId="0" xr:uid="{EE80081D-9361-4C21-9CB2-1CAD75B29199}">
      <text>
        <t>[Threaded comment]
Your version of Excel allows you to read this threaded comment; however, any edits to it will get removed if the file is opened in a newer version of Excel. Learn more: https://go.microsoft.com/fwlink/?linkid=870924
Comment:
    Manual Entry</t>
      </text>
    </comment>
    <comment ref="C6" authorId="3" shapeId="0" xr:uid="{466AAF8E-18A7-4A26-B9F1-148EAF83BB64}">
      <text>
        <t>[Threaded comment]
Your version of Excel allows you to read this threaded comment; however, any edits to it will get removed if the file is opened in a newer version of Excel. Learn more: https://go.microsoft.com/fwlink/?linkid=870924
Comment:
    Manual Entry</t>
      </text>
    </comment>
    <comment ref="D6" authorId="4" shapeId="0" xr:uid="{9EF8314D-882F-4FD1-BB39-8628E547C2A6}">
      <text>
        <t>[Threaded comment]
Your version of Excel allows you to read this threaded comment; however, any edits to it will get removed if the file is opened in a newer version of Excel. Learn more: https://go.microsoft.com/fwlink/?linkid=870924
Comment:
    Manual Entry</t>
      </text>
    </comment>
    <comment ref="F6" authorId="5" shapeId="0" xr:uid="{FBB95153-A168-4F9A-AB21-1B8671002A0F}">
      <text>
        <t>[Threaded comment]
Your version of Excel allows you to read this threaded comment; however, any edits to it will get removed if the file is opened in a newer version of Excel. Learn more: https://go.microsoft.com/fwlink/?linkid=870924
Comment:
    Manual Entry</t>
      </text>
    </comment>
    <comment ref="C12" authorId="6" shapeId="0" xr:uid="{AA20201B-52B5-4578-9552-1B433E79C540}">
      <text>
        <t>[Threaded comment]
Your version of Excel allows you to read this threaded comment; however, any edits to it will get removed if the file is opened in a newer version of Excel. Learn more: https://go.microsoft.com/fwlink/?linkid=870924
Comment:
    Limited to 5 Devices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tc={E0A96492-3C7A-4489-8F1C-BAA0322AA950}</author>
    <author>tc={09905A77-6E02-4C9C-A3D3-07D35BDBBF27}</author>
    <author>tc={A64631C8-7C86-4649-947A-3091A04AA023}</author>
    <author>tc={7781E764-2F9C-497B-83E8-1A6BF76E8F40}</author>
  </authors>
  <commentList>
    <comment ref="C5" authorId="0" shapeId="0" xr:uid="{E0A96492-3C7A-4489-8F1C-BAA0322AA950}">
      <text>
        <t>[Threaded comment]
Your version of Excel allows you to read this threaded comment; however, any edits to it will get removed if the file is opened in a newer version of Excel. Learn more: https://go.microsoft.com/fwlink/?linkid=870924
Comment:
    Manual Entry</t>
      </text>
    </comment>
    <comment ref="D5" authorId="1" shapeId="0" xr:uid="{09905A77-6E02-4C9C-A3D3-07D35BDBBF27}">
      <text>
        <t>[Threaded comment]
Your version of Excel allows you to read this threaded comment; however, any edits to it will get removed if the file is opened in a newer version of Excel. Learn more: https://go.microsoft.com/fwlink/?linkid=870924
Comment:
    Manual Entry</t>
      </text>
    </comment>
    <comment ref="F5" authorId="2" shapeId="0" xr:uid="{A64631C8-7C86-4649-947A-3091A04AA023}">
      <text>
        <t>[Threaded comment]
Your version of Excel allows you to read this threaded comment; however, any edits to it will get removed if the file is opened in a newer version of Excel. Learn more: https://go.microsoft.com/fwlink/?linkid=870924
Comment:
    Manual Entry</t>
      </text>
    </comment>
    <comment ref="C11" authorId="3" shapeId="0" xr:uid="{7781E764-2F9C-497B-83E8-1A6BF76E8F40}">
      <text>
        <t>[Threaded comment]
Your version of Excel allows you to read this threaded comment; however, any edits to it will get removed if the file is opened in a newer version of Excel. Learn more: https://go.microsoft.com/fwlink/?linkid=870924
Comment:
    Limited to 5 Devices</t>
      </text>
    </comment>
  </commentList>
</comments>
</file>

<file path=xl/sharedStrings.xml><?xml version="1.0" encoding="utf-8"?>
<sst xmlns="http://schemas.openxmlformats.org/spreadsheetml/2006/main" count="178" uniqueCount="99">
  <si>
    <t>Device</t>
  </si>
  <si>
    <t>Quantity</t>
  </si>
  <si>
    <t>Discharge Factor</t>
  </si>
  <si>
    <t>Alarm Condition (h)</t>
  </si>
  <si>
    <t>Stand By (h)</t>
  </si>
  <si>
    <t>Check</t>
  </si>
  <si>
    <t>Unit Stand By Absorption (mA)</t>
  </si>
  <si>
    <t>Total Stand By Absorption (mA)</t>
  </si>
  <si>
    <t>Unit Alarm Absorption (mA)</t>
  </si>
  <si>
    <t>Total Alarm Absorption (mA)</t>
  </si>
  <si>
    <t>Alarm Out 1 (Max 50 mA)</t>
  </si>
  <si>
    <t>Hardware Type</t>
  </si>
  <si>
    <t>Device Type</t>
  </si>
  <si>
    <t>Smoke Sensor</t>
  </si>
  <si>
    <t>Conventional Zone Module</t>
  </si>
  <si>
    <t>Input Module</t>
  </si>
  <si>
    <t>IO Unit (Ix2 Ox1)</t>
  </si>
  <si>
    <t>IO Unit (Ix2)</t>
  </si>
  <si>
    <t>Output Module</t>
  </si>
  <si>
    <t>Wireless Gateway</t>
  </si>
  <si>
    <t>Detector</t>
  </si>
  <si>
    <t>Multi: Smoke and Thermal</t>
  </si>
  <si>
    <t>Multi: Smoke, Thermal and IR Sensor</t>
  </si>
  <si>
    <t xml:space="preserve">Thermal Sensor 58 deg C </t>
  </si>
  <si>
    <t>Thermal Sensor 78 deg C</t>
  </si>
  <si>
    <t>Thermal Sensor Rate-of-Rise</t>
  </si>
  <si>
    <t xml:space="preserve">Output Module 240V </t>
  </si>
  <si>
    <t>Module New Range E</t>
  </si>
  <si>
    <t xml:space="preserve">Module Old Range </t>
  </si>
  <si>
    <t>Wireless</t>
  </si>
  <si>
    <t>Mini Input Module</t>
  </si>
  <si>
    <t>Module Multiple I/O</t>
  </si>
  <si>
    <t>6 Output Relay</t>
  </si>
  <si>
    <t>6 Output Controlled</t>
  </si>
  <si>
    <t>6 Conventional Zones</t>
  </si>
  <si>
    <t>10 Input</t>
  </si>
  <si>
    <t>Manual Call Point</t>
  </si>
  <si>
    <t>Indoor MCP</t>
  </si>
  <si>
    <t>Outdoor MCP</t>
  </si>
  <si>
    <t>Audio Visual Devices</t>
  </si>
  <si>
    <t>Sounder Wall Mounted</t>
  </si>
  <si>
    <t>Sounder Strobe RED Wall Mounted</t>
  </si>
  <si>
    <t>Sounder Base</t>
  </si>
  <si>
    <t>Sounder Strobe WHITE Base O Calss</t>
  </si>
  <si>
    <t>Sounder Strobe RED Base</t>
  </si>
  <si>
    <t>Strobe Base C Class</t>
  </si>
  <si>
    <t>Sounder Strobe Base C Class High-Power HIGH Setup</t>
  </si>
  <si>
    <t>Sounder Strobe Base C Class High-Power LOW Setup</t>
  </si>
  <si>
    <t>Sounder Strobe Base C Class High-Power Legacy Setup</t>
  </si>
  <si>
    <t>Strobe Wall Mounted - VAD</t>
  </si>
  <si>
    <t>Individual Stand-by Current (mA)</t>
  </si>
  <si>
    <t>Individual Alarm Current (mA)</t>
  </si>
  <si>
    <t>Total Stand-by Current (mA)</t>
  </si>
  <si>
    <t>Total Alarm Current (mA)</t>
  </si>
  <si>
    <t>Max Number Devices Contemporary in Alarm with LED On</t>
  </si>
  <si>
    <t>Total Loop Devices Installed (Max 32 Devices)</t>
  </si>
  <si>
    <t>Total Alarm Current</t>
  </si>
  <si>
    <t>Total Loop Devices Installed (Max 159 Devices)</t>
  </si>
  <si>
    <t>BATTERY CALCULATOR TOOL MORLEY LT-159</t>
  </si>
  <si>
    <t>BATTERY CALCULATOR TOOL MORLEY LT-32</t>
  </si>
  <si>
    <t>Number Audio Visual Loop Powered Devices in Alarm</t>
  </si>
  <si>
    <t>Totals (mA)</t>
  </si>
  <si>
    <t>Total Battery Capacity (mA)</t>
  </si>
  <si>
    <r>
      <t xml:space="preserve">Average System Batteries Voltage (V) - </t>
    </r>
    <r>
      <rPr>
        <b/>
        <sz val="11"/>
        <color rgb="FFFF0000"/>
        <rFont val="Calibri"/>
        <family val="2"/>
        <scheme val="minor"/>
      </rPr>
      <t>FIXED VALUES</t>
    </r>
  </si>
  <si>
    <r>
      <t xml:space="preserve">Internal 20 V Voltage (V) - </t>
    </r>
    <r>
      <rPr>
        <b/>
        <sz val="11"/>
        <color rgb="FFFF0000"/>
        <rFont val="Calibri"/>
        <family val="2"/>
        <scheme val="minor"/>
      </rPr>
      <t>FIXED VALUES</t>
    </r>
  </si>
  <si>
    <r>
      <t xml:space="preserve">Display &amp; Main Board - </t>
    </r>
    <r>
      <rPr>
        <b/>
        <sz val="11"/>
        <color rgb="FFFF0000"/>
        <rFont val="Calibri"/>
        <family val="2"/>
        <scheme val="minor"/>
      </rPr>
      <t>FIXED VALUES</t>
    </r>
  </si>
  <si>
    <t>Step</t>
  </si>
  <si>
    <t>Tab</t>
  </si>
  <si>
    <t>Action</t>
  </si>
  <si>
    <t>Field Devices</t>
  </si>
  <si>
    <t xml:space="preserve">LT-32 </t>
  </si>
  <si>
    <t>LT-159</t>
  </si>
  <si>
    <t>LT-32</t>
  </si>
  <si>
    <t>Morley LT-32</t>
  </si>
  <si>
    <t>Insert the number and Stand-by / Alarm values for any conventional devices connected to the panels SND Outputs respectively in the cells B5-B6, C5-C6, E5-E6.</t>
  </si>
  <si>
    <t>Check cell B10 to verify that the maximum number of system devices is inside the Panel limits.</t>
  </si>
  <si>
    <t xml:space="preserve">Check cells C16 to verify that your system is inside the Panel Power Supply Limits. In case not, please reduce the device load. </t>
  </si>
  <si>
    <t xml:space="preserve">Check cells C24 to verify that your system is inside the Panel Battery Limits. In case not, please reduce the device load. </t>
  </si>
  <si>
    <t>Morley LT-159</t>
  </si>
  <si>
    <t>Insert the number and Stand-by / Alarm values for any conventional devices connected to the panels SND Outputs respectively in the cells B5, C5, E5.</t>
  </si>
  <si>
    <t>Check cell B9 to verify that the maximum number of system devices is inside the Panel limits.</t>
  </si>
  <si>
    <t xml:space="preserve">Check cells C15 to verify that your system is inside the Panel Power Supply Limits. In case not, please reduce the device load. </t>
  </si>
  <si>
    <t xml:space="preserve">Check cells C23 to verify that your system is inside the Panel Battery Limits. In case not, please reduce the device load. </t>
  </si>
  <si>
    <t>Define the number of Devices present in your System, indicating it in column C near the respective device type.</t>
  </si>
  <si>
    <t>Total Loop Absorption</t>
  </si>
  <si>
    <t>Total System Absorption</t>
  </si>
  <si>
    <t>Wireless Detector</t>
  </si>
  <si>
    <t>Wireless MCP</t>
  </si>
  <si>
    <t>Wireles Sounder</t>
  </si>
  <si>
    <t>Wireless Sounder Strobe</t>
  </si>
  <si>
    <t>Wireless Input Otput Module</t>
  </si>
  <si>
    <t>Individual Address Occupancy</t>
  </si>
  <si>
    <t>Total Address Occupancy</t>
  </si>
  <si>
    <t>Total Addresses</t>
  </si>
  <si>
    <t>Sounder Strobe Wall Mount Med EN54-23 W Class</t>
  </si>
  <si>
    <t>Sounder Strobe Wall Mount High EN54-23 W Class</t>
  </si>
  <si>
    <t>Sounder Strobe Wall Mount Low EN54-23 W Class</t>
  </si>
  <si>
    <t>Strobe only Wall Mount Low EN54-23 W Class</t>
  </si>
  <si>
    <t>Alarm Out 2 (Max 50 mA) (NPX Open loop only)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</si>
</sst>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2" fillId="4" borderId="0" xfId="0" applyFont="1" applyFill="1"/>
    <xf numFmtId="0" fontId="1" fillId="4" borderId="0" xfId="0" applyFont="1" applyFill="1"/>
    <xf numFmtId="0" fontId="1" fillId="4" borderId="0" xfId="0" applyFont="1" applyFill="1" applyAlignment="1">
      <alignment horizontal="center"/>
    </xf>
    <xf numFmtId="0" fontId="1" fillId="4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4" borderId="0" xfId="0" applyFill="1"/>
    <xf numFmtId="0" fontId="0" fillId="4" borderId="0" xfId="0" applyFill="1" applyAlignment="1">
      <alignment vertical="center"/>
    </xf>
    <xf numFmtId="0" fontId="2" fillId="5" borderId="4" xfId="0" applyFont="1" applyFill="1" applyBorder="1"/>
    <xf numFmtId="0" fontId="2" fillId="4" borderId="5" xfId="0" applyFont="1" applyFill="1" applyBorder="1"/>
    <xf numFmtId="0" fontId="2" fillId="5" borderId="7" xfId="0" applyFont="1" applyFill="1" applyBorder="1"/>
    <xf numFmtId="0" fontId="0" fillId="0" borderId="2" xfId="0" applyBorder="1" applyAlignment="1">
      <alignment horizontal="center"/>
    </xf>
    <xf numFmtId="0" fontId="0" fillId="4" borderId="2" xfId="0" applyFill="1" applyBorder="1"/>
    <xf numFmtId="0" fontId="0" fillId="4" borderId="5" xfId="0" applyFill="1" applyBorder="1"/>
    <xf numFmtId="0" fontId="0" fillId="0" borderId="8" xfId="0" applyBorder="1" applyAlignment="1">
      <alignment horizontal="center"/>
    </xf>
    <xf numFmtId="0" fontId="0" fillId="4" borderId="8" xfId="0" applyFill="1" applyBorder="1"/>
    <xf numFmtId="0" fontId="0" fillId="0" borderId="1" xfId="0" applyBorder="1"/>
    <xf numFmtId="0" fontId="2" fillId="5" borderId="1" xfId="0" applyFont="1" applyFill="1" applyBorder="1"/>
    <xf numFmtId="0" fontId="2" fillId="4" borderId="2" xfId="0" applyFont="1" applyFill="1" applyBorder="1"/>
    <xf numFmtId="0" fontId="2" fillId="5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6" fillId="5" borderId="2" xfId="0" applyFont="1" applyFill="1" applyBorder="1"/>
    <xf numFmtId="0" fontId="6" fillId="5" borderId="8" xfId="0" applyFont="1" applyFill="1" applyBorder="1"/>
    <xf numFmtId="2" fontId="0" fillId="0" borderId="0" xfId="0" applyNumberFormat="1"/>
    <xf numFmtId="2" fontId="2" fillId="3" borderId="8" xfId="0" applyNumberFormat="1" applyFont="1" applyFill="1" applyBorder="1"/>
    <xf numFmtId="2" fontId="0" fillId="0" borderId="2" xfId="0" applyNumberFormat="1" applyBorder="1"/>
    <xf numFmtId="2" fontId="5" fillId="4" borderId="0" xfId="0" applyNumberFormat="1" applyFont="1" applyFill="1" applyAlignment="1">
      <alignment horizontal="center"/>
    </xf>
    <xf numFmtId="2" fontId="1" fillId="4" borderId="0" xfId="0" applyNumberFormat="1" applyFont="1" applyFill="1"/>
    <xf numFmtId="0" fontId="0" fillId="5" borderId="7" xfId="0" applyFill="1" applyBorder="1"/>
    <xf numFmtId="2" fontId="0" fillId="2" borderId="8" xfId="0" applyNumberFormat="1" applyFill="1" applyBorder="1"/>
    <xf numFmtId="2" fontId="0" fillId="3" borderId="8" xfId="0" applyNumberFormat="1" applyFill="1" applyBorder="1"/>
    <xf numFmtId="2" fontId="0" fillId="3" borderId="9" xfId="0" applyNumberFormat="1" applyFill="1" applyBorder="1"/>
    <xf numFmtId="2" fontId="2" fillId="0" borderId="0" xfId="0" applyNumberFormat="1" applyFont="1"/>
    <xf numFmtId="2" fontId="0" fillId="6" borderId="8" xfId="0" applyNumberFormat="1" applyFill="1" applyBorder="1"/>
    <xf numFmtId="2" fontId="2" fillId="6" borderId="8" xfId="0" applyNumberFormat="1" applyFont="1" applyFill="1" applyBorder="1"/>
    <xf numFmtId="2" fontId="5" fillId="4" borderId="0" xfId="0" applyNumberFormat="1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2" fillId="5" borderId="2" xfId="0" applyFont="1" applyFill="1" applyBorder="1"/>
    <xf numFmtId="0" fontId="2" fillId="5" borderId="8" xfId="0" applyFont="1" applyFill="1" applyBorder="1"/>
    <xf numFmtId="2" fontId="7" fillId="2" borderId="5" xfId="0" applyNumberFormat="1" applyFont="1" applyFill="1" applyBorder="1"/>
    <xf numFmtId="2" fontId="7" fillId="3" borderId="6" xfId="0" applyNumberFormat="1" applyFont="1" applyFill="1" applyBorder="1"/>
    <xf numFmtId="0" fontId="0" fillId="0" borderId="16" xfId="0" applyBorder="1" applyAlignment="1">
      <alignment horizontal="left"/>
    </xf>
    <xf numFmtId="0" fontId="0" fillId="0" borderId="18" xfId="0" applyBorder="1" applyAlignment="1">
      <alignment horizontal="left"/>
    </xf>
    <xf numFmtId="2" fontId="0" fillId="0" borderId="15" xfId="0" applyNumberFormat="1" applyBorder="1" applyAlignment="1">
      <alignment horizontal="right"/>
    </xf>
    <xf numFmtId="2" fontId="0" fillId="0" borderId="17" xfId="0" applyNumberFormat="1" applyBorder="1" applyAlignment="1">
      <alignment horizontal="right"/>
    </xf>
    <xf numFmtId="0" fontId="0" fillId="0" borderId="14" xfId="0" applyBorder="1"/>
    <xf numFmtId="0" fontId="0" fillId="0" borderId="4" xfId="0" applyBorder="1"/>
    <xf numFmtId="2" fontId="0" fillId="0" borderId="20" xfId="0" applyNumberFormat="1" applyBorder="1" applyAlignment="1">
      <alignment horizontal="right"/>
    </xf>
    <xf numFmtId="0" fontId="0" fillId="0" borderId="21" xfId="0" applyBorder="1"/>
    <xf numFmtId="0" fontId="0" fillId="0" borderId="3" xfId="0" applyBorder="1"/>
    <xf numFmtId="0" fontId="9" fillId="0" borderId="0" xfId="0" applyFont="1" applyAlignment="1">
      <alignment vertical="center" wrapText="1"/>
    </xf>
    <xf numFmtId="0" fontId="0" fillId="0" borderId="17" xfId="0" applyBorder="1" applyAlignment="1">
      <alignment horizontal="left"/>
    </xf>
    <xf numFmtId="0" fontId="0" fillId="0" borderId="19" xfId="0" applyBorder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2" fillId="5" borderId="8" xfId="0" applyFont="1" applyFill="1" applyBorder="1" applyAlignment="1">
      <alignment horizontal="center"/>
    </xf>
    <xf numFmtId="9" fontId="2" fillId="5" borderId="8" xfId="0" applyNumberFormat="1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7" xfId="0" applyBorder="1" applyAlignment="1">
      <alignment horizontal="center"/>
    </xf>
    <xf numFmtId="2" fontId="0" fillId="0" borderId="6" xfId="0" applyNumberFormat="1" applyBorder="1" applyAlignment="1">
      <alignment horizontal="right"/>
    </xf>
    <xf numFmtId="2" fontId="0" fillId="0" borderId="9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0" fontId="0" fillId="0" borderId="22" xfId="0" applyBorder="1" applyAlignment="1">
      <alignment horizontal="center"/>
    </xf>
    <xf numFmtId="0" fontId="8" fillId="5" borderId="13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19" xfId="0" applyBorder="1" applyAlignment="1">
      <alignment horizontal="center"/>
    </xf>
    <xf numFmtId="0" fontId="2" fillId="5" borderId="25" xfId="0" applyFont="1" applyFill="1" applyBorder="1" applyAlignment="1">
      <alignment horizontal="center" vertical="center" wrapText="1"/>
    </xf>
    <xf numFmtId="2" fontId="2" fillId="2" borderId="25" xfId="0" applyNumberFormat="1" applyFont="1" applyFill="1" applyBorder="1" applyAlignment="1">
      <alignment horizontal="center" vertical="center" wrapText="1"/>
    </xf>
    <xf numFmtId="2" fontId="2" fillId="3" borderId="25" xfId="0" applyNumberFormat="1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/>
    </xf>
    <xf numFmtId="0" fontId="0" fillId="0" borderId="15" xfId="0" applyBorder="1" applyAlignment="1">
      <alignment horizontal="center"/>
    </xf>
    <xf numFmtId="0" fontId="8" fillId="2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9" borderId="13" xfId="0" applyFont="1" applyFill="1" applyBorder="1" applyAlignment="1">
      <alignment horizontal="center" vertical="center" wrapText="1"/>
    </xf>
    <xf numFmtId="1" fontId="2" fillId="9" borderId="25" xfId="0" applyNumberFormat="1" applyFont="1" applyFill="1" applyBorder="1" applyAlignment="1">
      <alignment horizontal="center" vertical="center" wrapText="1"/>
    </xf>
    <xf numFmtId="1" fontId="2" fillId="5" borderId="8" xfId="0" applyNumberFormat="1" applyFont="1" applyFill="1" applyBorder="1" applyAlignment="1">
      <alignment horizontal="center"/>
    </xf>
    <xf numFmtId="0" fontId="2" fillId="10" borderId="10" xfId="0" applyFont="1" applyFill="1" applyBorder="1" applyAlignment="1">
      <alignment horizontal="center"/>
    </xf>
    <xf numFmtId="0" fontId="2" fillId="10" borderId="12" xfId="0" applyFont="1" applyFill="1" applyBorder="1" applyAlignment="1">
      <alignment horizontal="right"/>
    </xf>
    <xf numFmtId="2" fontId="0" fillId="0" borderId="16" xfId="0" applyNumberFormat="1" applyBorder="1" applyAlignment="1">
      <alignment horizontal="right"/>
    </xf>
    <xf numFmtId="0" fontId="8" fillId="11" borderId="13" xfId="0" applyFont="1" applyFill="1" applyBorder="1" applyAlignment="1">
      <alignment horizontal="center" vertical="center" wrapText="1"/>
    </xf>
    <xf numFmtId="0" fontId="2" fillId="11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11" borderId="27" xfId="0" applyFont="1" applyFill="1" applyBorder="1" applyAlignment="1">
      <alignment horizontal="center"/>
    </xf>
    <xf numFmtId="0" fontId="2" fillId="11" borderId="28" xfId="0" applyFont="1" applyFill="1" applyBorder="1" applyAlignment="1">
      <alignment horizontal="center"/>
    </xf>
    <xf numFmtId="0" fontId="4" fillId="7" borderId="10" xfId="0" applyFont="1" applyFill="1" applyBorder="1" applyAlignment="1">
      <alignment horizontal="center"/>
    </xf>
    <xf numFmtId="0" fontId="4" fillId="7" borderId="11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0" fontId="4" fillId="8" borderId="10" xfId="0" applyFont="1" applyFill="1" applyBorder="1" applyAlignment="1">
      <alignment horizontal="center"/>
    </xf>
    <xf numFmtId="0" fontId="4" fillId="8" borderId="11" xfId="0" applyFont="1" applyFill="1" applyBorder="1" applyAlignment="1">
      <alignment horizontal="center"/>
    </xf>
    <xf numFmtId="0" fontId="4" fillId="8" borderId="12" xfId="0" applyFont="1" applyFill="1" applyBorder="1" applyAlignment="1">
      <alignment horizontal="center"/>
    </xf>
    <xf numFmtId="2" fontId="2" fillId="6" borderId="8" xfId="0" applyNumberFormat="1" applyFont="1" applyFill="1" applyBorder="1" applyAlignment="1">
      <alignment horizontal="center"/>
    </xf>
    <xf numFmtId="2" fontId="2" fillId="6" borderId="9" xfId="0" applyNumberFormat="1" applyFont="1" applyFill="1" applyBorder="1" applyAlignment="1">
      <alignment horizontal="center"/>
    </xf>
    <xf numFmtId="1" fontId="4" fillId="4" borderId="2" xfId="0" applyNumberFormat="1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/>
    </xf>
    <xf numFmtId="2" fontId="7" fillId="5" borderId="8" xfId="0" applyNumberFormat="1" applyFont="1" applyFill="1" applyBorder="1" applyAlignment="1">
      <alignment horizontal="center"/>
    </xf>
    <xf numFmtId="2" fontId="7" fillId="5" borderId="9" xfId="0" applyNumberFormat="1" applyFont="1" applyFill="1" applyBorder="1" applyAlignment="1">
      <alignment horizontal="center"/>
    </xf>
    <xf numFmtId="2" fontId="1" fillId="4" borderId="0" xfId="0" applyNumberFormat="1" applyFont="1" applyFill="1" applyAlignment="1">
      <alignment horizontal="center"/>
    </xf>
  </cellXfs>
  <cellStyles count="1">
    <cellStyle name="Normal" xfId="0" builtinId="0"/>
  </cellStyles>
  <dxfs count="32"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border diagonalUp="0" diagonalDown="0">
        <left style="medium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numFmt numFmtId="2" formatCode="0.0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alignment horizontal="right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left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alignment horizontal="center" vertical="bottom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187838\AppData\Local\Microsoft\Windows\INetCache\Content.Outlook\3IBZ4ROY\Morley-IAS_Plus_Battery_Calculator_REV8_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Loop 1 Field Devices"/>
      <sheetName val="Loop 2 Field Devices"/>
      <sheetName val="Loop_Lenght_Section_Selection"/>
      <sheetName val="PL-1000"/>
      <sheetName val="Morley-IAS_Plus_Battery_Calcula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Esposito, Antonio" id="{08250C4C-BCE4-46A5-8DCF-2F4A66C656A2}" userId="S::antonio.esposito@notifier.it::003589b4-d9d5-4334-a2f2-81533b664bbe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9ACCFEE-7ACE-4170-8B97-9E3DBF1288FB}" name="Table1" displayName="Table1" ref="A2:C7" totalsRowShown="0" headerRowDxfId="31" tableBorderDxfId="30">
  <autoFilter ref="A2:C7" xr:uid="{69ACCFEE-7ACE-4170-8B97-9E3DBF1288FB}">
    <filterColumn colId="0" hiddenButton="1"/>
    <filterColumn colId="1" hiddenButton="1"/>
    <filterColumn colId="2" hiddenButton="1"/>
  </autoFilter>
  <tableColumns count="3">
    <tableColumn id="1" xr3:uid="{994351A5-870B-4F30-B7F0-1027378F5D48}" name="Step" dataDxfId="29"/>
    <tableColumn id="2" xr3:uid="{CB59E291-B2BE-4BEA-B8FB-DBC0DCC168DA}" name="Tab"/>
    <tableColumn id="3" xr3:uid="{AFA9959E-B7D1-49B6-B149-D1714DB91519}" name="Action"/>
  </tableColumns>
  <tableStyleInfo name="TableStyleMedium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4900187-912E-48E4-88EA-ECE44089A4AE}" name="Table13" displayName="Table13" ref="A10:C15" totalsRowShown="0" headerRowDxfId="28" tableBorderDxfId="27">
  <autoFilter ref="A10:C15" xr:uid="{84900187-912E-48E4-88EA-ECE44089A4AE}">
    <filterColumn colId="0" hiddenButton="1"/>
    <filterColumn colId="1" hiddenButton="1"/>
    <filterColumn colId="2" hiddenButton="1"/>
  </autoFilter>
  <tableColumns count="3">
    <tableColumn id="1" xr3:uid="{C74570EB-0134-4DAC-8363-AEAB44508AA9}" name="Step" dataDxfId="26"/>
    <tableColumn id="2" xr3:uid="{30DB8B58-56A9-4449-8A38-035FB36AF4B6}" name="Tab"/>
    <tableColumn id="3" xr3:uid="{8893E8C5-30B0-4B44-9A13-E90A78C1A839}" name="Action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2977983-54B4-4C41-9ABE-121161FA1532}" name="Table3" displayName="Table3" ref="A2:I48" totalsRowShown="0" headerRowDxfId="25" headerRowBorderDxfId="24" tableBorderDxfId="23">
  <autoFilter ref="A2:I48" xr:uid="{32977983-54B4-4C41-9ABE-121161FA1532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9A47C7FF-5483-4FC1-A4A7-28FF70AC1721}" name="Hardware Type" dataDxfId="22"/>
    <tableColumn id="2" xr3:uid="{CBE6B9E2-C2C4-4E43-9D79-F660C2A7613D}" name="Device Type" dataDxfId="21"/>
    <tableColumn id="3" xr3:uid="{BFAA0CDE-8D6E-4EBF-9F1F-CEF9AAE19F83}" name="Quantity" dataDxfId="20"/>
    <tableColumn id="8" xr3:uid="{5BFE6E92-09C2-425B-91CE-5F4A2A76F8D8}" name="Individual Address Occupancy" dataDxfId="19"/>
    <tableColumn id="9" xr3:uid="{D9EBA15F-D6FB-4688-8521-B4F915832153}" name="Total Address Occupancy" dataDxfId="18">
      <calculatedColumnFormula>Table3[[#This Row],[Quantity]]*Table3[[#This Row],[Individual Address Occupancy]]</calculatedColumnFormula>
    </tableColumn>
    <tableColumn id="4" xr3:uid="{37DDF90E-215D-465F-A541-2D953AFE5C2C}" name="Individual Stand-by Current (mA)" dataDxfId="17"/>
    <tableColumn id="5" xr3:uid="{DD16DEF9-82DE-4BFE-98D2-71B51FCE9CB7}" name="Individual Alarm Current (mA)" dataDxfId="16"/>
    <tableColumn id="6" xr3:uid="{F0C06E82-9C08-4110-9324-20B06FF40B7D}" name="Total Stand-by Current (mA)" dataDxfId="15">
      <calculatedColumnFormula>C3*F3</calculatedColumnFormula>
    </tableColumn>
    <tableColumn id="7" xr3:uid="{CE66A831-D4FB-4197-9647-C032888CEFB2}" name="Total Alarm Current (mA)" dataDxfId="14">
      <calculatedColumnFormula>C3*G3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5" dT="2022-06-19T10:53:55.74" personId="{08250C4C-BCE4-46A5-8DCF-2F4A66C656A2}" id="{529C3AB6-B84F-4943-8FA2-CB7402B4A915}">
    <text>Manual Entry</text>
  </threadedComment>
  <threadedComment ref="D5" dT="2022-06-19T09:12:44.35" personId="{08250C4C-BCE4-46A5-8DCF-2F4A66C656A2}" id="{336D6147-A3E8-4612-8D0D-4D7B36DC828C}">
    <text>Manual Entry</text>
  </threadedComment>
  <threadedComment ref="F5" dT="2022-06-19T09:13:14.82" personId="{08250C4C-BCE4-46A5-8DCF-2F4A66C656A2}" id="{EE80081D-9361-4C21-9CB2-1CAD75B29199}">
    <text>Manual Entry</text>
  </threadedComment>
  <threadedComment ref="C6" dT="2022-06-19T10:54:00.62" personId="{08250C4C-BCE4-46A5-8DCF-2F4A66C656A2}" id="{466AAF8E-18A7-4A26-B9F1-148EAF83BB64}">
    <text>Manual Entry</text>
  </threadedComment>
  <threadedComment ref="D6" dT="2022-06-19T09:12:52.02" personId="{08250C4C-BCE4-46A5-8DCF-2F4A66C656A2}" id="{9EF8314D-882F-4FD1-BB39-8628E547C2A6}">
    <text>Manual Entry</text>
  </threadedComment>
  <threadedComment ref="F6" dT="2022-06-19T09:13:20.11" personId="{08250C4C-BCE4-46A5-8DCF-2F4A66C656A2}" id="{FBB95153-A168-4F9A-AB21-1B8671002A0F}">
    <text>Manual Entry</text>
  </threadedComment>
  <threadedComment ref="C12" dT="2022-06-19T11:12:24.70" personId="{08250C4C-BCE4-46A5-8DCF-2F4A66C656A2}" id="{AA20201B-52B5-4578-9552-1B433E79C540}">
    <text>Limited to 5 Devices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5" dT="2022-06-19T10:53:49.42" personId="{08250C4C-BCE4-46A5-8DCF-2F4A66C656A2}" id="{E0A96492-3C7A-4489-8F1C-BAA0322AA950}">
    <text>Manual Entry</text>
  </threadedComment>
  <threadedComment ref="D5" dT="2022-06-19T09:12:44.35" personId="{08250C4C-BCE4-46A5-8DCF-2F4A66C656A2}" id="{09905A77-6E02-4C9C-A3D3-07D35BDBBF27}">
    <text>Manual Entry</text>
  </threadedComment>
  <threadedComment ref="F5" dT="2022-06-19T09:13:14.82" personId="{08250C4C-BCE4-46A5-8DCF-2F4A66C656A2}" id="{A64631C8-7C86-4649-947A-3091A04AA023}">
    <text>Manual Entry</text>
  </threadedComment>
  <threadedComment ref="C11" dT="2022-06-19T11:12:24.70" personId="{08250C4C-BCE4-46A5-8DCF-2F4A66C656A2}" id="{7781E764-2F9C-497B-83E8-1A6BF76E8F40}">
    <text>Limited to 5 Devices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32D1A-FA78-4A1D-897F-D067AF07245A}">
  <dimension ref="A1:C15"/>
  <sheetViews>
    <sheetView zoomScale="79" workbookViewId="0">
      <selection activeCell="C20" sqref="C20"/>
    </sheetView>
  </sheetViews>
  <sheetFormatPr defaultRowHeight="15" x14ac:dyDescent="0.25"/>
  <cols>
    <col min="1" max="1" width="8.7109375" style="3"/>
    <col min="2" max="2" width="14.5703125" bestFit="1" customWidth="1"/>
    <col min="3" max="3" width="161.5703125" bestFit="1" customWidth="1"/>
  </cols>
  <sheetData>
    <row r="1" spans="1:3" ht="21.75" thickBot="1" x14ac:dyDescent="0.4">
      <c r="A1" s="95" t="s">
        <v>73</v>
      </c>
      <c r="B1" s="96"/>
      <c r="C1" s="97"/>
    </row>
    <row r="2" spans="1:3" ht="18.75" x14ac:dyDescent="0.3">
      <c r="A2" s="61" t="s">
        <v>66</v>
      </c>
      <c r="B2" s="61" t="s">
        <v>67</v>
      </c>
      <c r="C2" s="62" t="s">
        <v>68</v>
      </c>
    </row>
    <row r="3" spans="1:3" x14ac:dyDescent="0.25">
      <c r="A3" s="3">
        <v>1</v>
      </c>
      <c r="B3" t="s">
        <v>69</v>
      </c>
      <c r="C3" t="s">
        <v>83</v>
      </c>
    </row>
    <row r="4" spans="1:3" x14ac:dyDescent="0.25">
      <c r="A4" s="3">
        <v>2</v>
      </c>
      <c r="B4" t="s">
        <v>70</v>
      </c>
      <c r="C4" t="s">
        <v>74</v>
      </c>
    </row>
    <row r="5" spans="1:3" x14ac:dyDescent="0.25">
      <c r="A5" s="3">
        <v>3</v>
      </c>
      <c r="B5" t="s">
        <v>70</v>
      </c>
      <c r="C5" t="s">
        <v>75</v>
      </c>
    </row>
    <row r="6" spans="1:3" x14ac:dyDescent="0.25">
      <c r="A6" s="3">
        <v>4</v>
      </c>
      <c r="B6" t="s">
        <v>72</v>
      </c>
      <c r="C6" t="s">
        <v>76</v>
      </c>
    </row>
    <row r="7" spans="1:3" x14ac:dyDescent="0.25">
      <c r="A7" s="3">
        <v>5</v>
      </c>
      <c r="B7" t="s">
        <v>72</v>
      </c>
      <c r="C7" t="s">
        <v>77</v>
      </c>
    </row>
    <row r="8" spans="1:3" ht="15.75" thickBot="1" x14ac:dyDescent="0.3"/>
    <row r="9" spans="1:3" ht="21.75" thickBot="1" x14ac:dyDescent="0.4">
      <c r="A9" s="98" t="s">
        <v>78</v>
      </c>
      <c r="B9" s="99"/>
      <c r="C9" s="100"/>
    </row>
    <row r="10" spans="1:3" ht="18.75" x14ac:dyDescent="0.3">
      <c r="A10" s="61" t="s">
        <v>66</v>
      </c>
      <c r="B10" s="61" t="s">
        <v>67</v>
      </c>
      <c r="C10" s="62" t="s">
        <v>68</v>
      </c>
    </row>
    <row r="11" spans="1:3" x14ac:dyDescent="0.25">
      <c r="A11" s="3">
        <v>1</v>
      </c>
      <c r="B11" t="s">
        <v>69</v>
      </c>
      <c r="C11" t="s">
        <v>83</v>
      </c>
    </row>
    <row r="12" spans="1:3" x14ac:dyDescent="0.25">
      <c r="A12" s="3">
        <v>2</v>
      </c>
      <c r="B12" t="s">
        <v>71</v>
      </c>
      <c r="C12" t="s">
        <v>79</v>
      </c>
    </row>
    <row r="13" spans="1:3" x14ac:dyDescent="0.25">
      <c r="A13" s="3">
        <v>3</v>
      </c>
      <c r="B13" t="s">
        <v>71</v>
      </c>
      <c r="C13" t="s">
        <v>80</v>
      </c>
    </row>
    <row r="14" spans="1:3" x14ac:dyDescent="0.25">
      <c r="A14" s="3">
        <v>4</v>
      </c>
      <c r="B14" t="s">
        <v>71</v>
      </c>
      <c r="C14" t="s">
        <v>81</v>
      </c>
    </row>
    <row r="15" spans="1:3" x14ac:dyDescent="0.25">
      <c r="A15" s="3">
        <v>5</v>
      </c>
      <c r="B15" t="s">
        <v>71</v>
      </c>
      <c r="C15" t="s">
        <v>82</v>
      </c>
    </row>
  </sheetData>
  <mergeCells count="2">
    <mergeCell ref="A1:C1"/>
    <mergeCell ref="A9:C9"/>
  </mergeCells>
  <pageMargins left="0.7" right="0.7" top="0.75" bottom="0.75" header="0.3" footer="0.3"/>
  <customProperties>
    <customPr name="_pios_id" r:id="rId1"/>
  </customPropertie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DFB5B-7EE1-498F-90B5-FA3D3BF37837}">
  <dimension ref="A1:I48"/>
  <sheetViews>
    <sheetView zoomScale="79" zoomScaleNormal="100" workbookViewId="0">
      <pane ySplit="2" topLeftCell="A18" activePane="bottomLeft" state="frozen"/>
      <selection pane="bottomLeft" activeCell="C34" sqref="C34"/>
    </sheetView>
  </sheetViews>
  <sheetFormatPr defaultRowHeight="15" x14ac:dyDescent="0.25"/>
  <cols>
    <col min="1" max="1" width="22.42578125" bestFit="1" customWidth="1"/>
    <col min="2" max="2" width="55.7109375" bestFit="1" customWidth="1"/>
    <col min="3" max="3" width="21.7109375" style="3" customWidth="1"/>
    <col min="4" max="4" width="11.5703125" style="3" customWidth="1"/>
    <col min="5" max="5" width="12.42578125" style="3" customWidth="1"/>
    <col min="6" max="6" width="17.5703125" style="3" bestFit="1" customWidth="1"/>
    <col min="7" max="7" width="17.28515625" style="3" customWidth="1"/>
    <col min="8" max="8" width="16" customWidth="1"/>
    <col min="9" max="9" width="15.7109375" customWidth="1"/>
  </cols>
  <sheetData>
    <row r="1" spans="1:9" ht="15.75" thickBot="1" x14ac:dyDescent="0.3">
      <c r="C1" s="87"/>
      <c r="D1" s="88" t="s">
        <v>93</v>
      </c>
      <c r="E1" s="85">
        <f>SUM(E3:E1048576)</f>
        <v>6</v>
      </c>
      <c r="G1" s="76" t="s">
        <v>61</v>
      </c>
      <c r="H1" s="77">
        <f>SUM(H3:H1048576)</f>
        <v>0.9</v>
      </c>
      <c r="I1" s="78">
        <f>SUM(I3:I1048576)</f>
        <v>44</v>
      </c>
    </row>
    <row r="2" spans="1:9" s="58" customFormat="1" ht="45.75" thickBot="1" x14ac:dyDescent="0.3">
      <c r="A2" s="73" t="s">
        <v>11</v>
      </c>
      <c r="B2" s="73" t="s">
        <v>12</v>
      </c>
      <c r="C2" s="90" t="s">
        <v>1</v>
      </c>
      <c r="D2" s="73" t="s">
        <v>91</v>
      </c>
      <c r="E2" s="84" t="s">
        <v>92</v>
      </c>
      <c r="F2" s="81" t="s">
        <v>50</v>
      </c>
      <c r="G2" s="82" t="s">
        <v>51</v>
      </c>
      <c r="H2" s="83" t="s">
        <v>52</v>
      </c>
      <c r="I2" s="82" t="s">
        <v>53</v>
      </c>
    </row>
    <row r="3" spans="1:9" x14ac:dyDescent="0.25">
      <c r="A3" s="66" t="s">
        <v>29</v>
      </c>
      <c r="B3" s="67" t="s">
        <v>19</v>
      </c>
      <c r="C3" s="91">
        <v>0</v>
      </c>
      <c r="D3" s="79">
        <v>1</v>
      </c>
      <c r="E3" s="80">
        <f>Table3[[#This Row],[Quantity]]*Table3[[#This Row],[Individual Address Occupancy]]</f>
        <v>0</v>
      </c>
      <c r="F3" s="69">
        <v>0.23</v>
      </c>
      <c r="G3" s="51">
        <v>3.5</v>
      </c>
      <c r="H3" s="53">
        <f>C3*F3</f>
        <v>0</v>
      </c>
      <c r="I3" s="54">
        <f t="shared" ref="I3:I8" si="0">C3*G3</f>
        <v>0</v>
      </c>
    </row>
    <row r="4" spans="1:9" x14ac:dyDescent="0.25">
      <c r="A4" s="49" t="s">
        <v>29</v>
      </c>
      <c r="B4" s="59" t="s">
        <v>86</v>
      </c>
      <c r="C4" s="92">
        <v>0</v>
      </c>
      <c r="D4" s="72">
        <v>1</v>
      </c>
      <c r="E4" s="68">
        <f>Table3[[#This Row],[Quantity]]*Table3[[#This Row],[Individual Address Occupancy]]</f>
        <v>0</v>
      </c>
      <c r="F4" s="70">
        <v>0</v>
      </c>
      <c r="G4" s="52">
        <v>0</v>
      </c>
      <c r="H4" s="53">
        <v>0</v>
      </c>
      <c r="I4" s="54">
        <f t="shared" si="0"/>
        <v>0</v>
      </c>
    </row>
    <row r="5" spans="1:9" x14ac:dyDescent="0.25">
      <c r="A5" s="49" t="s">
        <v>29</v>
      </c>
      <c r="B5" s="59" t="s">
        <v>87</v>
      </c>
      <c r="C5" s="93">
        <v>2</v>
      </c>
      <c r="D5" s="72">
        <v>1</v>
      </c>
      <c r="E5" s="68">
        <f>Table3[[#This Row],[Quantity]]*Table3[[#This Row],[Individual Address Occupancy]]</f>
        <v>2</v>
      </c>
      <c r="F5" s="70">
        <v>0</v>
      </c>
      <c r="G5" s="52">
        <v>0</v>
      </c>
      <c r="H5" s="53">
        <f>C5*F5</f>
        <v>0</v>
      </c>
      <c r="I5" s="54">
        <f t="shared" si="0"/>
        <v>0</v>
      </c>
    </row>
    <row r="6" spans="1:9" x14ac:dyDescent="0.25">
      <c r="A6" s="49" t="s">
        <v>29</v>
      </c>
      <c r="B6" s="59" t="s">
        <v>88</v>
      </c>
      <c r="C6" s="92">
        <v>0</v>
      </c>
      <c r="D6" s="72">
        <v>1</v>
      </c>
      <c r="E6" s="68">
        <f>Table3[[#This Row],[Quantity]]*Table3[[#This Row],[Individual Address Occupancy]]</f>
        <v>0</v>
      </c>
      <c r="F6" s="70">
        <v>0</v>
      </c>
      <c r="G6" s="52">
        <v>0</v>
      </c>
      <c r="H6" s="53">
        <f>C6*F6</f>
        <v>0</v>
      </c>
      <c r="I6" s="54">
        <f t="shared" si="0"/>
        <v>0</v>
      </c>
    </row>
    <row r="7" spans="1:9" x14ac:dyDescent="0.25">
      <c r="A7" s="49" t="s">
        <v>29</v>
      </c>
      <c r="B7" s="59" t="s">
        <v>89</v>
      </c>
      <c r="C7" s="93">
        <v>0</v>
      </c>
      <c r="D7" s="72">
        <v>1</v>
      </c>
      <c r="E7" s="68">
        <f>Table3[[#This Row],[Quantity]]*Table3[[#This Row],[Individual Address Occupancy]]</f>
        <v>0</v>
      </c>
      <c r="F7" s="70">
        <v>0</v>
      </c>
      <c r="G7" s="52">
        <v>0</v>
      </c>
      <c r="H7" s="53">
        <f>C7*F7</f>
        <v>0</v>
      </c>
      <c r="I7" s="54">
        <f t="shared" si="0"/>
        <v>0</v>
      </c>
    </row>
    <row r="8" spans="1:9" x14ac:dyDescent="0.25">
      <c r="A8" s="49" t="s">
        <v>29</v>
      </c>
      <c r="B8" s="59" t="s">
        <v>90</v>
      </c>
      <c r="C8" s="92">
        <v>0</v>
      </c>
      <c r="D8" s="72">
        <v>2</v>
      </c>
      <c r="E8" s="68">
        <f>Table3[[#This Row],[Quantity]]*Table3[[#This Row],[Individual Address Occupancy]]</f>
        <v>0</v>
      </c>
      <c r="F8" s="70">
        <v>0</v>
      </c>
      <c r="G8" s="52">
        <v>0</v>
      </c>
      <c r="H8" s="53">
        <f>C8*F8</f>
        <v>0</v>
      </c>
      <c r="I8" s="54">
        <f t="shared" si="0"/>
        <v>0</v>
      </c>
    </row>
    <row r="9" spans="1:9" x14ac:dyDescent="0.25">
      <c r="A9" s="49" t="s">
        <v>20</v>
      </c>
      <c r="B9" s="59" t="s">
        <v>13</v>
      </c>
      <c r="C9" s="93">
        <v>0</v>
      </c>
      <c r="D9" s="72">
        <v>1</v>
      </c>
      <c r="E9" s="68">
        <f>Table3[[#This Row],[Quantity]]*Table3[[#This Row],[Individual Address Occupancy]]</f>
        <v>0</v>
      </c>
      <c r="F9" s="70">
        <v>0.3</v>
      </c>
      <c r="G9" s="52">
        <v>3.5</v>
      </c>
      <c r="H9" s="53">
        <f t="shared" ref="H9:H48" si="1">C9*F9</f>
        <v>0</v>
      </c>
      <c r="I9" s="54">
        <f t="shared" ref="I9:I48" si="2">C9*G9</f>
        <v>0</v>
      </c>
    </row>
    <row r="10" spans="1:9" x14ac:dyDescent="0.25">
      <c r="A10" s="49" t="s">
        <v>20</v>
      </c>
      <c r="B10" s="59" t="s">
        <v>23</v>
      </c>
      <c r="C10" s="92">
        <v>0</v>
      </c>
      <c r="D10" s="72">
        <v>1</v>
      </c>
      <c r="E10" s="68">
        <f>Table3[[#This Row],[Quantity]]*Table3[[#This Row],[Individual Address Occupancy]]</f>
        <v>0</v>
      </c>
      <c r="F10" s="70">
        <v>0.3</v>
      </c>
      <c r="G10" s="52">
        <v>3.5</v>
      </c>
      <c r="H10" s="53">
        <f t="shared" si="1"/>
        <v>0</v>
      </c>
      <c r="I10" s="54">
        <f t="shared" si="2"/>
        <v>0</v>
      </c>
    </row>
    <row r="11" spans="1:9" x14ac:dyDescent="0.25">
      <c r="A11" s="49" t="s">
        <v>20</v>
      </c>
      <c r="B11" s="59" t="s">
        <v>24</v>
      </c>
      <c r="C11" s="93">
        <v>0</v>
      </c>
      <c r="D11" s="72">
        <v>1</v>
      </c>
      <c r="E11" s="68">
        <f>Table3[[#This Row],[Quantity]]*Table3[[#This Row],[Individual Address Occupancy]]</f>
        <v>0</v>
      </c>
      <c r="F11" s="70">
        <v>0.3</v>
      </c>
      <c r="G11" s="52">
        <v>3.5</v>
      </c>
      <c r="H11" s="53">
        <f t="shared" si="1"/>
        <v>0</v>
      </c>
      <c r="I11" s="54">
        <f t="shared" si="2"/>
        <v>0</v>
      </c>
    </row>
    <row r="12" spans="1:9" x14ac:dyDescent="0.25">
      <c r="A12" s="49" t="s">
        <v>20</v>
      </c>
      <c r="B12" s="59" t="s">
        <v>25</v>
      </c>
      <c r="C12" s="92">
        <v>0</v>
      </c>
      <c r="D12" s="72">
        <v>1</v>
      </c>
      <c r="E12" s="68">
        <f>Table3[[#This Row],[Quantity]]*Table3[[#This Row],[Individual Address Occupancy]]</f>
        <v>0</v>
      </c>
      <c r="F12" s="70">
        <v>0.3</v>
      </c>
      <c r="G12" s="52">
        <v>3.5</v>
      </c>
      <c r="H12" s="53">
        <f t="shared" si="1"/>
        <v>0</v>
      </c>
      <c r="I12" s="54">
        <f t="shared" si="2"/>
        <v>0</v>
      </c>
    </row>
    <row r="13" spans="1:9" x14ac:dyDescent="0.25">
      <c r="A13" s="49" t="s">
        <v>20</v>
      </c>
      <c r="B13" s="59" t="s">
        <v>21</v>
      </c>
      <c r="C13" s="93">
        <v>0</v>
      </c>
      <c r="D13" s="72">
        <v>1</v>
      </c>
      <c r="E13" s="68">
        <f>Table3[[#This Row],[Quantity]]*Table3[[#This Row],[Individual Address Occupancy]]</f>
        <v>0</v>
      </c>
      <c r="F13" s="70">
        <v>0.3</v>
      </c>
      <c r="G13" s="52">
        <v>3.5</v>
      </c>
      <c r="H13" s="53">
        <f t="shared" si="1"/>
        <v>0</v>
      </c>
      <c r="I13" s="54">
        <f t="shared" si="2"/>
        <v>0</v>
      </c>
    </row>
    <row r="14" spans="1:9" x14ac:dyDescent="0.25">
      <c r="A14" s="49" t="s">
        <v>20</v>
      </c>
      <c r="B14" s="59" t="s">
        <v>22</v>
      </c>
      <c r="C14" s="92">
        <v>0</v>
      </c>
      <c r="D14" s="72">
        <v>1</v>
      </c>
      <c r="E14" s="68">
        <f>Table3[[#This Row],[Quantity]]*Table3[[#This Row],[Individual Address Occupancy]]</f>
        <v>0</v>
      </c>
      <c r="F14" s="70">
        <v>0.3</v>
      </c>
      <c r="G14" s="52">
        <v>3.5</v>
      </c>
      <c r="H14" s="53">
        <f t="shared" si="1"/>
        <v>0</v>
      </c>
      <c r="I14" s="54">
        <f t="shared" si="2"/>
        <v>0</v>
      </c>
    </row>
    <row r="15" spans="1:9" x14ac:dyDescent="0.25">
      <c r="A15" s="49" t="s">
        <v>27</v>
      </c>
      <c r="B15" s="59" t="s">
        <v>15</v>
      </c>
      <c r="C15" s="93">
        <v>0</v>
      </c>
      <c r="D15" s="72">
        <v>1</v>
      </c>
      <c r="E15" s="68">
        <f>Table3[[#This Row],[Quantity]]*Table3[[#This Row],[Individual Address Occupancy]]</f>
        <v>0</v>
      </c>
      <c r="F15" s="70">
        <v>0.14000000000000001</v>
      </c>
      <c r="G15" s="52">
        <v>3.5</v>
      </c>
      <c r="H15" s="53">
        <f t="shared" si="1"/>
        <v>0</v>
      </c>
      <c r="I15" s="54">
        <f t="shared" si="2"/>
        <v>0</v>
      </c>
    </row>
    <row r="16" spans="1:9" x14ac:dyDescent="0.25">
      <c r="A16" s="49" t="s">
        <v>27</v>
      </c>
      <c r="B16" s="59" t="s">
        <v>18</v>
      </c>
      <c r="C16" s="92">
        <v>0</v>
      </c>
      <c r="D16" s="72">
        <v>1</v>
      </c>
      <c r="E16" s="68">
        <f>Table3[[#This Row],[Quantity]]*Table3[[#This Row],[Individual Address Occupancy]]</f>
        <v>0</v>
      </c>
      <c r="F16" s="70">
        <v>0.16</v>
      </c>
      <c r="G16" s="52">
        <v>7</v>
      </c>
      <c r="H16" s="53">
        <f>C16*F16</f>
        <v>0</v>
      </c>
      <c r="I16" s="54">
        <f t="shared" si="2"/>
        <v>0</v>
      </c>
    </row>
    <row r="17" spans="1:9" x14ac:dyDescent="0.25">
      <c r="A17" s="49" t="s">
        <v>27</v>
      </c>
      <c r="B17" s="59" t="s">
        <v>16</v>
      </c>
      <c r="C17" s="93">
        <v>0</v>
      </c>
      <c r="D17" s="72">
        <v>3</v>
      </c>
      <c r="E17" s="68">
        <f>Table3[[#This Row],[Quantity]]*Table3[[#This Row],[Individual Address Occupancy]]</f>
        <v>0</v>
      </c>
      <c r="F17" s="70">
        <v>0.16</v>
      </c>
      <c r="G17" s="52">
        <v>4.5</v>
      </c>
      <c r="H17" s="53">
        <f t="shared" si="1"/>
        <v>0</v>
      </c>
      <c r="I17" s="54">
        <f t="shared" si="2"/>
        <v>0</v>
      </c>
    </row>
    <row r="18" spans="1:9" x14ac:dyDescent="0.25">
      <c r="A18" s="49" t="s">
        <v>27</v>
      </c>
      <c r="B18" s="59" t="s">
        <v>17</v>
      </c>
      <c r="C18" s="92">
        <v>0</v>
      </c>
      <c r="D18" s="72">
        <v>2</v>
      </c>
      <c r="E18" s="68">
        <f>Table3[[#This Row],[Quantity]]*Table3[[#This Row],[Individual Address Occupancy]]</f>
        <v>0</v>
      </c>
      <c r="F18" s="70">
        <v>0.14000000000000001</v>
      </c>
      <c r="G18" s="52">
        <v>7</v>
      </c>
      <c r="H18" s="53">
        <f t="shared" si="1"/>
        <v>0</v>
      </c>
      <c r="I18" s="54">
        <f t="shared" si="2"/>
        <v>0</v>
      </c>
    </row>
    <row r="19" spans="1:9" x14ac:dyDescent="0.25">
      <c r="A19" s="49" t="s">
        <v>27</v>
      </c>
      <c r="B19" s="59" t="s">
        <v>26</v>
      </c>
      <c r="C19" s="93">
        <v>0</v>
      </c>
      <c r="D19" s="72">
        <v>1</v>
      </c>
      <c r="E19" s="68">
        <f>Table3[[#This Row],[Quantity]]*Table3[[#This Row],[Individual Address Occupancy]]</f>
        <v>0</v>
      </c>
      <c r="F19" s="70">
        <v>0.75</v>
      </c>
      <c r="G19" s="52">
        <v>5.5</v>
      </c>
      <c r="H19" s="53">
        <f t="shared" si="1"/>
        <v>0</v>
      </c>
      <c r="I19" s="54">
        <f t="shared" si="2"/>
        <v>0</v>
      </c>
    </row>
    <row r="20" spans="1:9" x14ac:dyDescent="0.25">
      <c r="A20" s="49" t="s">
        <v>27</v>
      </c>
      <c r="B20" s="59" t="s">
        <v>14</v>
      </c>
      <c r="C20" s="92">
        <v>0</v>
      </c>
      <c r="D20" s="72">
        <v>1</v>
      </c>
      <c r="E20" s="68">
        <f>Table3[[#This Row],[Quantity]]*Table3[[#This Row],[Individual Address Occupancy]]</f>
        <v>0</v>
      </c>
      <c r="F20" s="70">
        <v>0.5</v>
      </c>
      <c r="G20" s="52">
        <v>2.2000000000000002</v>
      </c>
      <c r="H20" s="53">
        <f t="shared" ref="H20" si="3">C20*F20</f>
        <v>0</v>
      </c>
      <c r="I20" s="54">
        <f t="shared" ref="I20" si="4">C20*G20</f>
        <v>0</v>
      </c>
    </row>
    <row r="21" spans="1:9" x14ac:dyDescent="0.25">
      <c r="A21" s="49" t="s">
        <v>28</v>
      </c>
      <c r="B21" s="59" t="s">
        <v>15</v>
      </c>
      <c r="C21" s="93">
        <v>0</v>
      </c>
      <c r="D21" s="72">
        <v>1</v>
      </c>
      <c r="E21" s="68">
        <f>Table3[[#This Row],[Quantity]]*Table3[[#This Row],[Individual Address Occupancy]]</f>
        <v>0</v>
      </c>
      <c r="F21" s="70">
        <v>0.5</v>
      </c>
      <c r="G21" s="52">
        <v>3.5</v>
      </c>
      <c r="H21" s="53">
        <f t="shared" si="1"/>
        <v>0</v>
      </c>
      <c r="I21" s="54">
        <f t="shared" si="2"/>
        <v>0</v>
      </c>
    </row>
    <row r="22" spans="1:9" x14ac:dyDescent="0.25">
      <c r="A22" s="49" t="s">
        <v>28</v>
      </c>
      <c r="B22" s="59" t="s">
        <v>18</v>
      </c>
      <c r="C22" s="92">
        <v>0</v>
      </c>
      <c r="D22" s="72">
        <v>1</v>
      </c>
      <c r="E22" s="68">
        <f>Table3[[#This Row],[Quantity]]*Table3[[#This Row],[Individual Address Occupancy]]</f>
        <v>0</v>
      </c>
      <c r="F22" s="70">
        <v>0.31</v>
      </c>
      <c r="G22" s="52">
        <v>7</v>
      </c>
      <c r="H22" s="53">
        <f t="shared" si="1"/>
        <v>0</v>
      </c>
      <c r="I22" s="54">
        <f t="shared" si="2"/>
        <v>0</v>
      </c>
    </row>
    <row r="23" spans="1:9" x14ac:dyDescent="0.25">
      <c r="A23" s="49" t="s">
        <v>28</v>
      </c>
      <c r="B23" s="59" t="s">
        <v>16</v>
      </c>
      <c r="C23" s="93">
        <v>0</v>
      </c>
      <c r="D23" s="72">
        <v>3</v>
      </c>
      <c r="E23" s="68">
        <f>Table3[[#This Row],[Quantity]]*Table3[[#This Row],[Individual Address Occupancy]]</f>
        <v>0</v>
      </c>
      <c r="F23" s="70">
        <v>0.66</v>
      </c>
      <c r="G23" s="52">
        <v>7.3</v>
      </c>
      <c r="H23" s="53">
        <f t="shared" si="1"/>
        <v>0</v>
      </c>
      <c r="I23" s="54">
        <f t="shared" si="2"/>
        <v>0</v>
      </c>
    </row>
    <row r="24" spans="1:9" x14ac:dyDescent="0.25">
      <c r="A24" s="49" t="s">
        <v>28</v>
      </c>
      <c r="B24" s="59" t="s">
        <v>17</v>
      </c>
      <c r="C24" s="92">
        <v>0</v>
      </c>
      <c r="D24" s="72">
        <v>2</v>
      </c>
      <c r="E24" s="68">
        <f>Table3[[#This Row],[Quantity]]*Table3[[#This Row],[Individual Address Occupancy]]</f>
        <v>0</v>
      </c>
      <c r="F24" s="70">
        <v>0.2</v>
      </c>
      <c r="G24" s="52">
        <v>7</v>
      </c>
      <c r="H24" s="53">
        <f t="shared" si="1"/>
        <v>0</v>
      </c>
      <c r="I24" s="54">
        <f t="shared" si="2"/>
        <v>0</v>
      </c>
    </row>
    <row r="25" spans="1:9" x14ac:dyDescent="0.25">
      <c r="A25" s="49" t="s">
        <v>28</v>
      </c>
      <c r="B25" s="59" t="s">
        <v>26</v>
      </c>
      <c r="C25" s="93">
        <v>0</v>
      </c>
      <c r="D25" s="72">
        <v>1</v>
      </c>
      <c r="E25" s="68">
        <f>Table3[[#This Row],[Quantity]]*Table3[[#This Row],[Individual Address Occupancy]]</f>
        <v>0</v>
      </c>
      <c r="F25" s="70">
        <v>0.75</v>
      </c>
      <c r="G25" s="52">
        <v>5.5</v>
      </c>
      <c r="H25" s="53">
        <f t="shared" si="1"/>
        <v>0</v>
      </c>
      <c r="I25" s="54">
        <f t="shared" si="2"/>
        <v>0</v>
      </c>
    </row>
    <row r="26" spans="1:9" x14ac:dyDescent="0.25">
      <c r="A26" s="49" t="s">
        <v>28</v>
      </c>
      <c r="B26" s="59" t="s">
        <v>14</v>
      </c>
      <c r="C26" s="92">
        <v>0</v>
      </c>
      <c r="D26" s="72">
        <v>1</v>
      </c>
      <c r="E26" s="68">
        <f>Table3[[#This Row],[Quantity]]*Table3[[#This Row],[Individual Address Occupancy]]</f>
        <v>0</v>
      </c>
      <c r="F26" s="70">
        <v>0.5</v>
      </c>
      <c r="G26" s="52">
        <v>2.2000000000000002</v>
      </c>
      <c r="H26" s="53">
        <f t="shared" si="1"/>
        <v>0</v>
      </c>
      <c r="I26" s="54">
        <f t="shared" si="2"/>
        <v>0</v>
      </c>
    </row>
    <row r="27" spans="1:9" x14ac:dyDescent="0.25">
      <c r="A27" s="49" t="s">
        <v>28</v>
      </c>
      <c r="B27" s="59" t="s">
        <v>30</v>
      </c>
      <c r="C27" s="93">
        <v>0</v>
      </c>
      <c r="D27" s="72">
        <v>1</v>
      </c>
      <c r="E27" s="68">
        <f>Table3[[#This Row],[Quantity]]*Table3[[#This Row],[Individual Address Occupancy]]</f>
        <v>0</v>
      </c>
      <c r="F27" s="70">
        <v>0.11</v>
      </c>
      <c r="G27" s="52">
        <v>3.5</v>
      </c>
      <c r="H27" s="53">
        <f t="shared" si="1"/>
        <v>0</v>
      </c>
      <c r="I27" s="54">
        <f t="shared" si="2"/>
        <v>0</v>
      </c>
    </row>
    <row r="28" spans="1:9" x14ac:dyDescent="0.25">
      <c r="A28" s="49" t="s">
        <v>31</v>
      </c>
      <c r="B28" s="59" t="s">
        <v>32</v>
      </c>
      <c r="C28" s="92">
        <v>0</v>
      </c>
      <c r="D28" s="72">
        <v>6</v>
      </c>
      <c r="E28" s="68">
        <f>Table3[[#This Row],[Quantity]]*Table3[[#This Row],[Individual Address Occupancy]]</f>
        <v>0</v>
      </c>
      <c r="F28" s="70">
        <v>1.49</v>
      </c>
      <c r="G28" s="52">
        <v>36</v>
      </c>
      <c r="H28" s="53">
        <f t="shared" si="1"/>
        <v>0</v>
      </c>
      <c r="I28" s="54">
        <f t="shared" si="2"/>
        <v>0</v>
      </c>
    </row>
    <row r="29" spans="1:9" x14ac:dyDescent="0.25">
      <c r="A29" s="49" t="s">
        <v>31</v>
      </c>
      <c r="B29" s="59" t="s">
        <v>33</v>
      </c>
      <c r="C29" s="93">
        <v>0</v>
      </c>
      <c r="D29" s="72">
        <v>6</v>
      </c>
      <c r="E29" s="68">
        <f>Table3[[#This Row],[Quantity]]*Table3[[#This Row],[Individual Address Occupancy]]</f>
        <v>0</v>
      </c>
      <c r="F29" s="70">
        <v>2.34</v>
      </c>
      <c r="G29" s="52">
        <v>36</v>
      </c>
      <c r="H29" s="53">
        <f t="shared" si="1"/>
        <v>0</v>
      </c>
      <c r="I29" s="54">
        <f t="shared" si="2"/>
        <v>0</v>
      </c>
    </row>
    <row r="30" spans="1:9" x14ac:dyDescent="0.25">
      <c r="A30" s="49" t="s">
        <v>31</v>
      </c>
      <c r="B30" s="59" t="s">
        <v>35</v>
      </c>
      <c r="C30" s="92">
        <v>0</v>
      </c>
      <c r="D30" s="72">
        <v>10</v>
      </c>
      <c r="E30" s="68">
        <f>Table3[[#This Row],[Quantity]]*Table3[[#This Row],[Individual Address Occupancy]]</f>
        <v>0</v>
      </c>
      <c r="F30" s="70">
        <v>3.5</v>
      </c>
      <c r="G30" s="52">
        <v>60</v>
      </c>
      <c r="H30" s="53">
        <f t="shared" si="1"/>
        <v>0</v>
      </c>
      <c r="I30" s="54">
        <f t="shared" si="2"/>
        <v>0</v>
      </c>
    </row>
    <row r="31" spans="1:9" x14ac:dyDescent="0.25">
      <c r="A31" s="49" t="s">
        <v>31</v>
      </c>
      <c r="B31" s="59" t="s">
        <v>34</v>
      </c>
      <c r="C31" s="93">
        <v>0</v>
      </c>
      <c r="D31" s="72">
        <v>6</v>
      </c>
      <c r="E31" s="68">
        <f>Table3[[#This Row],[Quantity]]*Table3[[#This Row],[Individual Address Occupancy]]</f>
        <v>0</v>
      </c>
      <c r="F31" s="70">
        <v>2.04</v>
      </c>
      <c r="G31" s="52">
        <v>40</v>
      </c>
      <c r="H31" s="53">
        <f t="shared" si="1"/>
        <v>0</v>
      </c>
      <c r="I31" s="54">
        <f t="shared" si="2"/>
        <v>0</v>
      </c>
    </row>
    <row r="32" spans="1:9" x14ac:dyDescent="0.25">
      <c r="A32" s="49" t="s">
        <v>36</v>
      </c>
      <c r="B32" s="59" t="s">
        <v>37</v>
      </c>
      <c r="C32" s="92">
        <v>0</v>
      </c>
      <c r="D32" s="72">
        <v>1</v>
      </c>
      <c r="E32" s="68">
        <f>Table3[[#This Row],[Quantity]]*Table3[[#This Row],[Individual Address Occupancy]]</f>
        <v>0</v>
      </c>
      <c r="F32" s="70">
        <v>0.12</v>
      </c>
      <c r="G32" s="52">
        <v>7</v>
      </c>
      <c r="H32" s="53">
        <f t="shared" si="1"/>
        <v>0</v>
      </c>
      <c r="I32" s="54">
        <f t="shared" si="2"/>
        <v>0</v>
      </c>
    </row>
    <row r="33" spans="1:9" x14ac:dyDescent="0.25">
      <c r="A33" s="49" t="s">
        <v>36</v>
      </c>
      <c r="B33" s="59" t="s">
        <v>38</v>
      </c>
      <c r="C33" s="93">
        <v>0</v>
      </c>
      <c r="D33" s="72">
        <v>1</v>
      </c>
      <c r="E33" s="68">
        <f>Table3[[#This Row],[Quantity]]*Table3[[#This Row],[Individual Address Occupancy]]</f>
        <v>0</v>
      </c>
      <c r="F33" s="70">
        <v>0.12</v>
      </c>
      <c r="G33" s="52">
        <v>7</v>
      </c>
      <c r="H33" s="53">
        <f t="shared" si="1"/>
        <v>0</v>
      </c>
      <c r="I33" s="54">
        <f t="shared" si="2"/>
        <v>0</v>
      </c>
    </row>
    <row r="34" spans="1:9" x14ac:dyDescent="0.25">
      <c r="A34" s="49" t="s">
        <v>39</v>
      </c>
      <c r="B34" s="59" t="s">
        <v>40</v>
      </c>
      <c r="C34" s="92">
        <v>4</v>
      </c>
      <c r="D34" s="72">
        <v>1</v>
      </c>
      <c r="E34" s="68">
        <f>Table3[[#This Row],[Quantity]]*Table3[[#This Row],[Individual Address Occupancy]]</f>
        <v>4</v>
      </c>
      <c r="F34" s="70">
        <v>0.22500000000000001</v>
      </c>
      <c r="G34" s="52">
        <v>11</v>
      </c>
      <c r="H34" s="53">
        <f t="shared" si="1"/>
        <v>0.9</v>
      </c>
      <c r="I34" s="54">
        <f t="shared" si="2"/>
        <v>44</v>
      </c>
    </row>
    <row r="35" spans="1:9" x14ac:dyDescent="0.25">
      <c r="A35" s="49" t="s">
        <v>39</v>
      </c>
      <c r="B35" s="59" t="s">
        <v>95</v>
      </c>
      <c r="C35" s="93">
        <v>0</v>
      </c>
      <c r="D35" s="72">
        <v>1</v>
      </c>
      <c r="E35" s="72">
        <f>Table3[[#This Row],[Quantity]]*Table3[[#This Row],[Individual Address Occupancy]]</f>
        <v>0</v>
      </c>
      <c r="F35" s="89">
        <v>0.13</v>
      </c>
      <c r="G35" s="52">
        <v>23.8</v>
      </c>
      <c r="H35" s="53">
        <f>C35*F35</f>
        <v>0</v>
      </c>
      <c r="I35" s="54">
        <f>C35*G35</f>
        <v>0</v>
      </c>
    </row>
    <row r="36" spans="1:9" x14ac:dyDescent="0.25">
      <c r="A36" s="49" t="s">
        <v>39</v>
      </c>
      <c r="B36" s="59" t="s">
        <v>94</v>
      </c>
      <c r="C36" s="92">
        <v>0</v>
      </c>
      <c r="D36" s="72">
        <v>1</v>
      </c>
      <c r="E36" s="72">
        <f>Table3[[#This Row],[Quantity]]*Table3[[#This Row],[Individual Address Occupancy]]</f>
        <v>0</v>
      </c>
      <c r="F36" s="89">
        <v>0.13</v>
      </c>
      <c r="G36" s="52">
        <v>19.8</v>
      </c>
      <c r="H36" s="53">
        <f>C36*F36</f>
        <v>0</v>
      </c>
      <c r="I36" s="54">
        <f>C36*G36</f>
        <v>0</v>
      </c>
    </row>
    <row r="37" spans="1:9" x14ac:dyDescent="0.25">
      <c r="A37" s="49" t="s">
        <v>39</v>
      </c>
      <c r="B37" s="59" t="s">
        <v>96</v>
      </c>
      <c r="C37" s="93">
        <v>0</v>
      </c>
      <c r="D37" s="72">
        <v>1</v>
      </c>
      <c r="E37" s="72">
        <f>Table3[[#This Row],[Quantity]]*Table3[[#This Row],[Individual Address Occupancy]]</f>
        <v>0</v>
      </c>
      <c r="F37" s="89">
        <v>0.13</v>
      </c>
      <c r="G37" s="52">
        <v>14.8</v>
      </c>
      <c r="H37" s="53">
        <f>C37*F37</f>
        <v>0</v>
      </c>
      <c r="I37" s="54">
        <f>C37*G37</f>
        <v>0</v>
      </c>
    </row>
    <row r="38" spans="1:9" x14ac:dyDescent="0.25">
      <c r="A38" s="49" t="s">
        <v>39</v>
      </c>
      <c r="B38" s="59" t="s">
        <v>97</v>
      </c>
      <c r="C38" s="92">
        <v>0</v>
      </c>
      <c r="D38" s="72">
        <v>1</v>
      </c>
      <c r="E38" s="72">
        <f>Table3[[#This Row],[Quantity]]*Table3[[#This Row],[Individual Address Occupancy]]</f>
        <v>0</v>
      </c>
      <c r="F38" s="89">
        <v>0.13</v>
      </c>
      <c r="G38" s="52">
        <v>11</v>
      </c>
      <c r="H38" s="53">
        <f>C38*F38</f>
        <v>0</v>
      </c>
      <c r="I38" s="54">
        <f>C38*G38</f>
        <v>0</v>
      </c>
    </row>
    <row r="39" spans="1:9" x14ac:dyDescent="0.25">
      <c r="A39" s="49" t="s">
        <v>39</v>
      </c>
      <c r="B39" s="59" t="s">
        <v>41</v>
      </c>
      <c r="C39" s="93">
        <v>0</v>
      </c>
      <c r="D39" s="72">
        <v>1</v>
      </c>
      <c r="E39" s="68">
        <f>Table3[[#This Row],[Quantity]]*Table3[[#This Row],[Individual Address Occupancy]]</f>
        <v>0</v>
      </c>
      <c r="F39" s="70">
        <v>0.22500000000000001</v>
      </c>
      <c r="G39" s="52">
        <v>14.5</v>
      </c>
      <c r="H39" s="53">
        <f t="shared" si="1"/>
        <v>0</v>
      </c>
      <c r="I39" s="54">
        <f t="shared" si="2"/>
        <v>0</v>
      </c>
    </row>
    <row r="40" spans="1:9" x14ac:dyDescent="0.25">
      <c r="A40" s="49" t="s">
        <v>39</v>
      </c>
      <c r="B40" s="59" t="s">
        <v>49</v>
      </c>
      <c r="C40" s="92">
        <v>0</v>
      </c>
      <c r="D40" s="72">
        <v>1</v>
      </c>
      <c r="E40" s="68">
        <f>Table3[[#This Row],[Quantity]]*Table3[[#This Row],[Individual Address Occupancy]]</f>
        <v>0</v>
      </c>
      <c r="F40" s="70">
        <v>0.22500000000000001</v>
      </c>
      <c r="G40" s="52">
        <v>5.4</v>
      </c>
      <c r="H40" s="53">
        <f t="shared" si="1"/>
        <v>0</v>
      </c>
      <c r="I40" s="54">
        <f t="shared" si="2"/>
        <v>0</v>
      </c>
    </row>
    <row r="41" spans="1:9" x14ac:dyDescent="0.25">
      <c r="A41" s="49" t="s">
        <v>39</v>
      </c>
      <c r="B41" s="59" t="s">
        <v>97</v>
      </c>
      <c r="C41" s="93">
        <v>0</v>
      </c>
      <c r="D41" s="72">
        <v>1</v>
      </c>
      <c r="E41" s="68">
        <f>[1]!Table3[[#This Row],[Quantity]]*[1]!Table3[[#This Row],[Individual Address Occupancy]]</f>
        <v>0</v>
      </c>
      <c r="F41" s="89">
        <v>0.13</v>
      </c>
      <c r="G41" s="52">
        <v>11</v>
      </c>
      <c r="H41" s="53">
        <f>C41*F41</f>
        <v>0</v>
      </c>
      <c r="I41" s="54">
        <f>C41*G41</f>
        <v>0</v>
      </c>
    </row>
    <row r="42" spans="1:9" x14ac:dyDescent="0.25">
      <c r="A42" s="49" t="s">
        <v>39</v>
      </c>
      <c r="B42" s="59" t="s">
        <v>42</v>
      </c>
      <c r="C42" s="93">
        <v>0</v>
      </c>
      <c r="D42" s="72">
        <v>1</v>
      </c>
      <c r="E42" s="68">
        <f>Table3[[#This Row],[Quantity]]*Table3[[#This Row],[Individual Address Occupancy]]</f>
        <v>0</v>
      </c>
      <c r="F42" s="70">
        <v>0.22500000000000001</v>
      </c>
      <c r="G42" s="52">
        <v>10.5</v>
      </c>
      <c r="H42" s="53">
        <f t="shared" si="1"/>
        <v>0</v>
      </c>
      <c r="I42" s="54">
        <f t="shared" si="2"/>
        <v>0</v>
      </c>
    </row>
    <row r="43" spans="1:9" x14ac:dyDescent="0.25">
      <c r="A43" s="49" t="s">
        <v>39</v>
      </c>
      <c r="B43" s="59" t="s">
        <v>45</v>
      </c>
      <c r="C43" s="92">
        <v>0</v>
      </c>
      <c r="D43" s="72">
        <v>1</v>
      </c>
      <c r="E43" s="68">
        <f>Table3[[#This Row],[Quantity]]*Table3[[#This Row],[Individual Address Occupancy]]</f>
        <v>0</v>
      </c>
      <c r="F43" s="70">
        <v>0.15</v>
      </c>
      <c r="G43" s="52">
        <v>15</v>
      </c>
      <c r="H43" s="53">
        <f t="shared" si="1"/>
        <v>0</v>
      </c>
      <c r="I43" s="54">
        <f t="shared" si="2"/>
        <v>0</v>
      </c>
    </row>
    <row r="44" spans="1:9" x14ac:dyDescent="0.25">
      <c r="A44" s="49" t="s">
        <v>39</v>
      </c>
      <c r="B44" s="59" t="s">
        <v>44</v>
      </c>
      <c r="C44" s="93">
        <v>0</v>
      </c>
      <c r="D44" s="72">
        <v>1</v>
      </c>
      <c r="E44" s="68">
        <f>Table3[[#This Row],[Quantity]]*Table3[[#This Row],[Individual Address Occupancy]]</f>
        <v>0</v>
      </c>
      <c r="F44" s="70">
        <v>0.22500000000000001</v>
      </c>
      <c r="G44" s="52">
        <v>3.5</v>
      </c>
      <c r="H44" s="53">
        <f t="shared" si="1"/>
        <v>0</v>
      </c>
      <c r="I44" s="54">
        <f t="shared" si="2"/>
        <v>0</v>
      </c>
    </row>
    <row r="45" spans="1:9" x14ac:dyDescent="0.25">
      <c r="A45" s="49" t="s">
        <v>39</v>
      </c>
      <c r="B45" s="59" t="s">
        <v>43</v>
      </c>
      <c r="C45" s="92">
        <v>0</v>
      </c>
      <c r="D45" s="72">
        <v>1</v>
      </c>
      <c r="E45" s="68">
        <f>Table3[[#This Row],[Quantity]]*Table3[[#This Row],[Individual Address Occupancy]]</f>
        <v>0</v>
      </c>
      <c r="F45" s="70">
        <v>0.45</v>
      </c>
      <c r="G45" s="52">
        <v>10</v>
      </c>
      <c r="H45" s="53">
        <f t="shared" si="1"/>
        <v>0</v>
      </c>
      <c r="I45" s="54">
        <f t="shared" si="2"/>
        <v>0</v>
      </c>
    </row>
    <row r="46" spans="1:9" x14ac:dyDescent="0.25">
      <c r="A46" s="49" t="s">
        <v>39</v>
      </c>
      <c r="B46" s="59" t="s">
        <v>46</v>
      </c>
      <c r="C46" s="93">
        <v>0</v>
      </c>
      <c r="D46" s="72">
        <v>1</v>
      </c>
      <c r="E46" s="68">
        <f>Table3[[#This Row],[Quantity]]*Table3[[#This Row],[Individual Address Occupancy]]</f>
        <v>0</v>
      </c>
      <c r="F46" s="70">
        <v>0.15</v>
      </c>
      <c r="G46" s="52">
        <v>27</v>
      </c>
      <c r="H46" s="53">
        <f t="shared" si="1"/>
        <v>0</v>
      </c>
      <c r="I46" s="54">
        <f t="shared" si="2"/>
        <v>0</v>
      </c>
    </row>
    <row r="47" spans="1:9" x14ac:dyDescent="0.25">
      <c r="A47" s="49" t="s">
        <v>39</v>
      </c>
      <c r="B47" s="59" t="s">
        <v>47</v>
      </c>
      <c r="C47" s="92">
        <v>0</v>
      </c>
      <c r="D47" s="72">
        <v>1</v>
      </c>
      <c r="E47" s="68">
        <f>Table3[[#This Row],[Quantity]]*Table3[[#This Row],[Individual Address Occupancy]]</f>
        <v>0</v>
      </c>
      <c r="F47" s="70">
        <v>0.15</v>
      </c>
      <c r="G47" s="52">
        <v>18.5</v>
      </c>
      <c r="H47" s="53">
        <f t="shared" si="1"/>
        <v>0</v>
      </c>
      <c r="I47" s="54">
        <f t="shared" si="2"/>
        <v>0</v>
      </c>
    </row>
    <row r="48" spans="1:9" ht="15.75" thickBot="1" x14ac:dyDescent="0.3">
      <c r="A48" s="50" t="s">
        <v>39</v>
      </c>
      <c r="B48" s="60" t="s">
        <v>48</v>
      </c>
      <c r="C48" s="94">
        <v>0</v>
      </c>
      <c r="D48" s="74">
        <v>1</v>
      </c>
      <c r="E48" s="75">
        <f>Table3[[#This Row],[Quantity]]*Table3[[#This Row],[Individual Address Occupancy]]</f>
        <v>0</v>
      </c>
      <c r="F48" s="71">
        <v>0.15</v>
      </c>
      <c r="G48" s="55">
        <v>8</v>
      </c>
      <c r="H48" s="56">
        <f t="shared" si="1"/>
        <v>0</v>
      </c>
      <c r="I48" s="57">
        <f t="shared" si="2"/>
        <v>0</v>
      </c>
    </row>
  </sheetData>
  <pageMargins left="0.7" right="0.7" top="0.75" bottom="0.75" header="0.3" footer="0.3"/>
  <pageSetup paperSize="9" orientation="portrait" r:id="rId1"/>
  <customProperties>
    <customPr name="_pios_id" r:id="rId2"/>
  </customProperties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CE177-1763-43FE-B808-E42FCF57447C}">
  <dimension ref="A1:J26"/>
  <sheetViews>
    <sheetView tabSelected="1" zoomScale="130" zoomScaleNormal="130" workbookViewId="0">
      <pane ySplit="2" topLeftCell="A3" activePane="bottomLeft" state="frozen"/>
      <selection pane="bottomLeft" activeCell="C10" sqref="C10"/>
    </sheetView>
  </sheetViews>
  <sheetFormatPr defaultRowHeight="15" x14ac:dyDescent="0.25"/>
  <cols>
    <col min="1" max="1" width="1.5703125" customWidth="1"/>
    <col min="2" max="2" width="67.7109375" customWidth="1"/>
    <col min="3" max="3" width="8.140625" style="3" bestFit="1" customWidth="1"/>
    <col min="4" max="4" width="17.85546875" bestFit="1" customWidth="1"/>
    <col min="5" max="6" width="14.7109375" customWidth="1"/>
    <col min="7" max="7" width="14.5703125" customWidth="1"/>
    <col min="8" max="8" width="1.5703125" customWidth="1"/>
  </cols>
  <sheetData>
    <row r="1" spans="1:8" ht="19.5" thickBot="1" x14ac:dyDescent="0.35">
      <c r="A1" s="11"/>
      <c r="B1" s="104" t="s">
        <v>59</v>
      </c>
      <c r="C1" s="104"/>
      <c r="D1" s="104"/>
      <c r="E1" s="104"/>
      <c r="F1" s="104"/>
      <c r="G1" s="104"/>
      <c r="H1" s="11"/>
    </row>
    <row r="2" spans="1:8" s="2" customFormat="1" ht="45.75" thickBot="1" x14ac:dyDescent="0.3">
      <c r="A2" s="27"/>
      <c r="B2" s="24" t="s">
        <v>0</v>
      </c>
      <c r="C2" s="65" t="s">
        <v>1</v>
      </c>
      <c r="D2" s="25" t="s">
        <v>6</v>
      </c>
      <c r="E2" s="25" t="s">
        <v>7</v>
      </c>
      <c r="F2" s="26" t="s">
        <v>8</v>
      </c>
      <c r="G2" s="28" t="s">
        <v>9</v>
      </c>
      <c r="H2" s="27"/>
    </row>
    <row r="3" spans="1:8" x14ac:dyDescent="0.25">
      <c r="A3" s="17"/>
      <c r="B3" s="13" t="s">
        <v>65</v>
      </c>
      <c r="C3" s="41"/>
      <c r="D3" s="41"/>
      <c r="E3" s="47">
        <v>45</v>
      </c>
      <c r="F3" s="41"/>
      <c r="G3" s="48">
        <v>47</v>
      </c>
      <c r="H3" s="17"/>
    </row>
    <row r="4" spans="1:8" ht="5.0999999999999996" customHeight="1" x14ac:dyDescent="0.25">
      <c r="A4" s="11"/>
      <c r="D4" s="31"/>
      <c r="E4" s="31"/>
      <c r="F4" s="31"/>
      <c r="G4" s="31"/>
      <c r="H4" s="11"/>
    </row>
    <row r="5" spans="1:8" x14ac:dyDescent="0.25">
      <c r="A5" s="11"/>
      <c r="B5" s="36" t="s">
        <v>10</v>
      </c>
      <c r="C5" s="19">
        <v>1</v>
      </c>
      <c r="D5" s="37">
        <v>0</v>
      </c>
      <c r="E5" s="37">
        <f t="shared" ref="E5" si="0">C5*D5</f>
        <v>0</v>
      </c>
      <c r="F5" s="38">
        <v>50</v>
      </c>
      <c r="G5" s="39">
        <f t="shared" ref="G5" si="1">C5*F5</f>
        <v>50</v>
      </c>
      <c r="H5" s="11"/>
    </row>
    <row r="6" spans="1:8" x14ac:dyDescent="0.25">
      <c r="A6" s="18"/>
      <c r="B6" s="36" t="s">
        <v>98</v>
      </c>
      <c r="C6" s="19">
        <v>1</v>
      </c>
      <c r="D6" s="37">
        <v>0</v>
      </c>
      <c r="E6" s="37">
        <f t="shared" ref="E6" si="2">C6*D6</f>
        <v>0</v>
      </c>
      <c r="F6" s="38">
        <v>50</v>
      </c>
      <c r="G6" s="39">
        <f t="shared" ref="G6" si="3">C6*F6</f>
        <v>50</v>
      </c>
      <c r="H6" s="18"/>
    </row>
    <row r="7" spans="1:8" ht="5.0999999999999996" customHeight="1" x14ac:dyDescent="0.25">
      <c r="A7" s="11"/>
      <c r="D7" s="31"/>
      <c r="E7" s="31"/>
      <c r="F7" s="31"/>
      <c r="G7" s="31"/>
      <c r="H7" s="11"/>
    </row>
    <row r="8" spans="1:8" x14ac:dyDescent="0.25">
      <c r="A8" s="20"/>
      <c r="B8" s="15" t="s">
        <v>56</v>
      </c>
      <c r="C8" s="41"/>
      <c r="D8" s="41"/>
      <c r="E8" s="42"/>
      <c r="F8" s="41"/>
      <c r="G8" s="32">
        <f>SUM(G3+G5+G6)</f>
        <v>147</v>
      </c>
      <c r="H8" s="20"/>
    </row>
    <row r="9" spans="1:8" ht="5.0999999999999996" customHeight="1" x14ac:dyDescent="0.25">
      <c r="A9" s="11"/>
      <c r="D9" s="31"/>
      <c r="E9" s="31"/>
      <c r="F9" s="31"/>
      <c r="G9" s="31"/>
      <c r="H9" s="11"/>
    </row>
    <row r="10" spans="1:8" x14ac:dyDescent="0.25">
      <c r="A10" s="20"/>
      <c r="B10" s="15" t="s">
        <v>55</v>
      </c>
      <c r="C10" s="86">
        <f>'Field Devices'!E1</f>
        <v>6</v>
      </c>
      <c r="D10" s="41"/>
      <c r="E10" s="37">
        <f>'Field Devices'!H1</f>
        <v>0.9</v>
      </c>
      <c r="F10" s="41"/>
      <c r="G10" s="32">
        <f>'Field Devices'!I1</f>
        <v>44</v>
      </c>
      <c r="H10" s="20"/>
    </row>
    <row r="11" spans="1:8" ht="5.0999999999999996" customHeight="1" x14ac:dyDescent="0.25">
      <c r="A11" s="17"/>
      <c r="B11" s="21"/>
      <c r="C11" s="16"/>
      <c r="D11" s="33"/>
      <c r="E11" s="33"/>
      <c r="F11" s="33"/>
      <c r="G11" s="33"/>
      <c r="H11" s="17"/>
    </row>
    <row r="12" spans="1:8" x14ac:dyDescent="0.25">
      <c r="A12" s="20"/>
      <c r="B12" s="15" t="s">
        <v>54</v>
      </c>
      <c r="C12" s="63">
        <f>IF(C10&lt;=5,C10,5)</f>
        <v>5</v>
      </c>
      <c r="D12" s="41"/>
      <c r="E12" s="41"/>
      <c r="F12" s="38">
        <f>'Field Devices'!G3</f>
        <v>3.5</v>
      </c>
      <c r="G12" s="32">
        <f>C12*F12</f>
        <v>17.5</v>
      </c>
      <c r="H12" s="20"/>
    </row>
    <row r="13" spans="1:8" ht="5.0999999999999996" customHeight="1" x14ac:dyDescent="0.25">
      <c r="A13" s="11"/>
      <c r="D13" s="31"/>
      <c r="E13" s="31"/>
      <c r="F13" s="31"/>
      <c r="G13" s="31"/>
      <c r="H13" s="11"/>
    </row>
    <row r="14" spans="1:8" x14ac:dyDescent="0.25">
      <c r="A14" s="20"/>
      <c r="B14" s="15" t="s">
        <v>60</v>
      </c>
      <c r="C14" s="63">
        <f>SUM('Field Devices'!$C$34:$C$48)</f>
        <v>4</v>
      </c>
      <c r="D14" s="41"/>
      <c r="E14" s="41"/>
      <c r="F14" s="41"/>
      <c r="G14" s="32">
        <f>SUM('Field Devices'!I34:I48)</f>
        <v>44</v>
      </c>
      <c r="H14" s="20"/>
    </row>
    <row r="15" spans="1:8" s="1" customFormat="1" ht="5.0999999999999996" customHeight="1" x14ac:dyDescent="0.25">
      <c r="A15" s="6"/>
      <c r="C15" s="4"/>
      <c r="E15" s="5"/>
      <c r="G15" s="5"/>
      <c r="H15" s="6"/>
    </row>
    <row r="16" spans="1:8" s="1" customFormat="1" x14ac:dyDescent="0.25">
      <c r="A16" s="6"/>
      <c r="B16" s="7" t="s">
        <v>84</v>
      </c>
      <c r="C16" s="8"/>
      <c r="D16" s="107">
        <f>G12+G14+E10</f>
        <v>62.4</v>
      </c>
      <c r="E16" s="107"/>
      <c r="F16" s="107"/>
      <c r="G16" s="107"/>
      <c r="H16" s="6"/>
    </row>
    <row r="17" spans="1:10" ht="5.0999999999999996" customHeight="1" x14ac:dyDescent="0.25">
      <c r="A17" s="11"/>
      <c r="D17" s="31"/>
      <c r="E17" s="31"/>
      <c r="F17" s="31"/>
      <c r="G17" s="31"/>
      <c r="H17" s="11"/>
    </row>
    <row r="18" spans="1:10" s="1" customFormat="1" x14ac:dyDescent="0.25">
      <c r="A18" s="6"/>
      <c r="B18" s="7" t="s">
        <v>85</v>
      </c>
      <c r="C18" s="8" t="s">
        <v>5</v>
      </c>
      <c r="D18" s="34" t="str">
        <f>IF((G18)&lt;=500,"In PSU Limits","Above PSU limits")</f>
        <v>In PSU Limits</v>
      </c>
      <c r="E18" s="35">
        <f>E3+E5+E6+E10</f>
        <v>45.9</v>
      </c>
      <c r="F18" s="35"/>
      <c r="G18" s="35">
        <f>G8+G12+G14</f>
        <v>208.5</v>
      </c>
      <c r="H18" s="6"/>
    </row>
    <row r="19" spans="1:10" s="1" customFormat="1" ht="5.0999999999999996" customHeight="1" x14ac:dyDescent="0.25">
      <c r="A19" s="6"/>
      <c r="C19" s="4"/>
      <c r="E19" s="5"/>
      <c r="G19" s="5"/>
      <c r="H19" s="6"/>
    </row>
    <row r="20" spans="1:10" s="1" customFormat="1" ht="14.45" customHeight="1" x14ac:dyDescent="0.25">
      <c r="A20" s="6"/>
      <c r="B20" s="22" t="s">
        <v>63</v>
      </c>
      <c r="C20" s="29"/>
      <c r="D20" s="29"/>
      <c r="E20" s="105">
        <v>7.5</v>
      </c>
      <c r="F20" s="105"/>
      <c r="G20" s="106"/>
      <c r="H20" s="6"/>
    </row>
    <row r="21" spans="1:10" s="1" customFormat="1" ht="14.45" customHeight="1" x14ac:dyDescent="0.25">
      <c r="A21" s="6"/>
      <c r="B21" s="15" t="s">
        <v>64</v>
      </c>
      <c r="C21" s="30"/>
      <c r="D21" s="30"/>
      <c r="E21" s="105">
        <v>19</v>
      </c>
      <c r="F21" s="105"/>
      <c r="G21" s="106"/>
      <c r="H21" s="6"/>
    </row>
    <row r="22" spans="1:10" s="1" customFormat="1" ht="5.0999999999999996" customHeight="1" x14ac:dyDescent="0.25">
      <c r="A22" s="6"/>
      <c r="C22" s="4"/>
      <c r="E22" s="40"/>
      <c r="F22" s="40"/>
      <c r="G22" s="40"/>
      <c r="H22" s="6"/>
    </row>
    <row r="23" spans="1:10" s="1" customFormat="1" x14ac:dyDescent="0.25">
      <c r="A23" s="23"/>
      <c r="B23" s="15" t="s">
        <v>4</v>
      </c>
      <c r="C23" s="63">
        <v>24</v>
      </c>
      <c r="D23" s="30"/>
      <c r="E23" s="101">
        <f>ROUNDUP(C23*(E3+(E10*E21/E20)),0)</f>
        <v>1135</v>
      </c>
      <c r="F23" s="101"/>
      <c r="G23" s="102"/>
      <c r="H23" s="23"/>
    </row>
    <row r="24" spans="1:10" s="1" customFormat="1" x14ac:dyDescent="0.25">
      <c r="A24" s="6"/>
      <c r="B24" s="15" t="s">
        <v>3</v>
      </c>
      <c r="C24" s="63">
        <v>0.5</v>
      </c>
      <c r="D24" s="30"/>
      <c r="E24" s="101">
        <f>ROUNDUP(C24*(G3+G5+G6+((G12+G14)*E21/E20)),0)</f>
        <v>152</v>
      </c>
      <c r="F24" s="101"/>
      <c r="G24" s="102"/>
      <c r="H24" s="6"/>
      <c r="J24" s="40"/>
    </row>
    <row r="25" spans="1:10" s="1" customFormat="1" x14ac:dyDescent="0.25">
      <c r="A25" s="14"/>
      <c r="B25" s="15" t="s">
        <v>2</v>
      </c>
      <c r="C25" s="64">
        <v>0.25</v>
      </c>
      <c r="D25" s="30"/>
      <c r="E25" s="101">
        <f>ROUNDUP((E23+E24)*C25,0)</f>
        <v>322</v>
      </c>
      <c r="F25" s="101"/>
      <c r="G25" s="102"/>
      <c r="H25" s="14"/>
    </row>
    <row r="26" spans="1:10" s="10" customFormat="1" ht="21" x14ac:dyDescent="0.25">
      <c r="A26" s="12"/>
      <c r="B26" s="9" t="s">
        <v>62</v>
      </c>
      <c r="C26" s="44" t="s">
        <v>5</v>
      </c>
      <c r="D26" s="43" t="str">
        <f>IF((E26)&lt;=2700,"In Battery Limits","Above Battery Limits")</f>
        <v>In Battery Limits</v>
      </c>
      <c r="E26" s="103">
        <f>ROUNDUP(SUM(D23:G25),0)</f>
        <v>1609</v>
      </c>
      <c r="F26" s="103"/>
      <c r="G26" s="103"/>
      <c r="H26" s="12"/>
    </row>
  </sheetData>
  <mergeCells count="8">
    <mergeCell ref="E25:G25"/>
    <mergeCell ref="E26:G26"/>
    <mergeCell ref="B1:G1"/>
    <mergeCell ref="E20:G20"/>
    <mergeCell ref="E21:G21"/>
    <mergeCell ref="E23:G23"/>
    <mergeCell ref="E24:G24"/>
    <mergeCell ref="D16:G16"/>
  </mergeCells>
  <conditionalFormatting sqref="C10">
    <cfRule type="cellIs" dxfId="13" priority="5" operator="greaterThan">
      <formula>32</formula>
    </cfRule>
  </conditionalFormatting>
  <conditionalFormatting sqref="D16">
    <cfRule type="containsText" dxfId="12" priority="1" operator="containsText" text="Above PSU Limits">
      <formula>NOT(ISERROR(SEARCH("Above PSU Limits",D16)))</formula>
    </cfRule>
    <cfRule type="containsText" dxfId="11" priority="2" operator="containsText" text="In PSU Limits">
      <formula>NOT(ISERROR(SEARCH("In PSU Limits",D16)))</formula>
    </cfRule>
  </conditionalFormatting>
  <conditionalFormatting sqref="D18">
    <cfRule type="containsText" dxfId="10" priority="8" operator="containsText" text="Above PSU Limits">
      <formula>NOT(ISERROR(SEARCH("Above PSU Limits",D18)))</formula>
    </cfRule>
    <cfRule type="containsText" dxfId="9" priority="9" operator="containsText" text="In PSU Limits">
      <formula>NOT(ISERROR(SEARCH("In PSU Limits",D18)))</formula>
    </cfRule>
  </conditionalFormatting>
  <conditionalFormatting sqref="D26">
    <cfRule type="containsText" dxfId="8" priority="6" operator="containsText" text="Above Battery Limits">
      <formula>NOT(ISERROR(SEARCH("Above Battery Limits",D26)))</formula>
    </cfRule>
    <cfRule type="containsText" dxfId="7" priority="7" operator="containsText" text="In Battery Limits">
      <formula>NOT(ISERROR(SEARCH("In Battery Limits",D26)))</formula>
    </cfRule>
  </conditionalFormatting>
  <pageMargins left="0.7" right="0.7" top="0.75" bottom="0.75" header="0.3" footer="0.3"/>
  <pageSetup orientation="portrait" r:id="rId1"/>
  <customProperties>
    <customPr name="_pios_id" r:id="rId2"/>
  </customPropertie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CBD4B-1800-4B5D-A371-9B5FC3503A48}">
  <dimension ref="A1:J25"/>
  <sheetViews>
    <sheetView zoomScale="130" zoomScaleNormal="130" workbookViewId="0">
      <pane ySplit="2" topLeftCell="A3" activePane="bottomLeft" state="frozen"/>
      <selection pane="bottomLeft" activeCell="G17" sqref="G17"/>
    </sheetView>
  </sheetViews>
  <sheetFormatPr defaultRowHeight="15" x14ac:dyDescent="0.25"/>
  <cols>
    <col min="1" max="1" width="1.5703125" customWidth="1"/>
    <col min="2" max="2" width="66.140625" bestFit="1" customWidth="1"/>
    <col min="3" max="3" width="8.140625" style="3" bestFit="1" customWidth="1"/>
    <col min="4" max="4" width="17.85546875" bestFit="1" customWidth="1"/>
    <col min="5" max="6" width="14.7109375" customWidth="1"/>
    <col min="7" max="7" width="14.5703125" customWidth="1"/>
    <col min="8" max="8" width="1.5703125" customWidth="1"/>
  </cols>
  <sheetData>
    <row r="1" spans="1:8" ht="19.5" thickBot="1" x14ac:dyDescent="0.35">
      <c r="A1" s="11"/>
      <c r="B1" s="104" t="s">
        <v>58</v>
      </c>
      <c r="C1" s="104"/>
      <c r="D1" s="104"/>
      <c r="E1" s="104"/>
      <c r="F1" s="104"/>
      <c r="G1" s="104"/>
      <c r="H1" s="11"/>
    </row>
    <row r="2" spans="1:8" s="2" customFormat="1" ht="45.75" thickBot="1" x14ac:dyDescent="0.3">
      <c r="A2" s="27"/>
      <c r="B2" s="24" t="s">
        <v>0</v>
      </c>
      <c r="C2" s="65" t="s">
        <v>1</v>
      </c>
      <c r="D2" s="25" t="s">
        <v>6</v>
      </c>
      <c r="E2" s="25" t="s">
        <v>7</v>
      </c>
      <c r="F2" s="26" t="s">
        <v>8</v>
      </c>
      <c r="G2" s="28" t="s">
        <v>9</v>
      </c>
      <c r="H2" s="27"/>
    </row>
    <row r="3" spans="1:8" x14ac:dyDescent="0.25">
      <c r="A3" s="17"/>
      <c r="B3" s="13" t="s">
        <v>65</v>
      </c>
      <c r="C3" s="41"/>
      <c r="D3" s="41"/>
      <c r="E3" s="47">
        <v>45</v>
      </c>
      <c r="F3" s="41"/>
      <c r="G3" s="48">
        <v>47</v>
      </c>
      <c r="H3" s="17"/>
    </row>
    <row r="4" spans="1:8" ht="5.0999999999999996" customHeight="1" x14ac:dyDescent="0.25">
      <c r="A4" s="11"/>
      <c r="D4" s="31"/>
      <c r="E4" s="31"/>
      <c r="F4" s="31"/>
      <c r="G4" s="31"/>
      <c r="H4" s="11"/>
    </row>
    <row r="5" spans="1:8" x14ac:dyDescent="0.25">
      <c r="A5" s="11"/>
      <c r="B5" s="36" t="s">
        <v>10</v>
      </c>
      <c r="C5" s="19">
        <v>1</v>
      </c>
      <c r="D5" s="37">
        <v>0</v>
      </c>
      <c r="E5" s="37">
        <f t="shared" ref="E5" si="0">C5*D5</f>
        <v>0</v>
      </c>
      <c r="F5" s="38">
        <v>50</v>
      </c>
      <c r="G5" s="39">
        <f t="shared" ref="G5" si="1">C5*F5</f>
        <v>50</v>
      </c>
      <c r="H5" s="11"/>
    </row>
    <row r="6" spans="1:8" ht="5.0999999999999996" customHeight="1" x14ac:dyDescent="0.25">
      <c r="A6" s="11"/>
      <c r="D6" s="31"/>
      <c r="E6" s="31"/>
      <c r="F6" s="31"/>
      <c r="G6" s="31"/>
      <c r="H6" s="11"/>
    </row>
    <row r="7" spans="1:8" x14ac:dyDescent="0.25">
      <c r="A7" s="20"/>
      <c r="B7" s="15" t="s">
        <v>56</v>
      </c>
      <c r="C7" s="41"/>
      <c r="D7" s="41"/>
      <c r="E7" s="42"/>
      <c r="F7" s="41"/>
      <c r="G7" s="32">
        <f>SUM(G3+G5)</f>
        <v>97</v>
      </c>
      <c r="H7" s="20"/>
    </row>
    <row r="8" spans="1:8" ht="5.0999999999999996" customHeight="1" x14ac:dyDescent="0.25">
      <c r="A8" s="11"/>
      <c r="D8" s="31"/>
      <c r="E8" s="31"/>
      <c r="F8" s="31"/>
      <c r="G8" s="31"/>
      <c r="H8" s="11"/>
    </row>
    <row r="9" spans="1:8" x14ac:dyDescent="0.25">
      <c r="A9" s="20"/>
      <c r="B9" s="15" t="s">
        <v>57</v>
      </c>
      <c r="C9" s="86">
        <f>'Field Devices'!E1</f>
        <v>6</v>
      </c>
      <c r="D9" s="41"/>
      <c r="E9" s="37">
        <f>'Field Devices'!H1</f>
        <v>0.9</v>
      </c>
      <c r="F9" s="41"/>
      <c r="G9" s="32">
        <f>'Field Devices'!I1</f>
        <v>44</v>
      </c>
      <c r="H9" s="20"/>
    </row>
    <row r="10" spans="1:8" ht="5.0999999999999996" customHeight="1" x14ac:dyDescent="0.25">
      <c r="A10" s="17"/>
      <c r="B10" s="21"/>
      <c r="C10" s="16"/>
      <c r="D10" s="33"/>
      <c r="E10" s="33"/>
      <c r="F10" s="33"/>
      <c r="G10" s="33"/>
      <c r="H10" s="17"/>
    </row>
    <row r="11" spans="1:8" x14ac:dyDescent="0.25">
      <c r="A11" s="20"/>
      <c r="B11" s="15" t="s">
        <v>54</v>
      </c>
      <c r="C11" s="63">
        <f>IF(C9&lt;=5,C9,5)</f>
        <v>5</v>
      </c>
      <c r="D11" s="41"/>
      <c r="E11" s="41"/>
      <c r="F11" s="38">
        <f>'Field Devices'!G3</f>
        <v>3.5</v>
      </c>
      <c r="G11" s="32">
        <f>C11*F11</f>
        <v>17.5</v>
      </c>
      <c r="H11" s="20"/>
    </row>
    <row r="12" spans="1:8" ht="5.0999999999999996" customHeight="1" x14ac:dyDescent="0.25">
      <c r="A12" s="11"/>
      <c r="D12" s="31"/>
      <c r="E12" s="31"/>
      <c r="F12" s="31"/>
      <c r="G12" s="31"/>
      <c r="H12" s="11"/>
    </row>
    <row r="13" spans="1:8" x14ac:dyDescent="0.25">
      <c r="A13" s="20"/>
      <c r="B13" s="15" t="s">
        <v>60</v>
      </c>
      <c r="C13" s="63">
        <f>SUM('Field Devices'!$C$34:$C$48)</f>
        <v>4</v>
      </c>
      <c r="D13" s="41"/>
      <c r="E13" s="41"/>
      <c r="F13" s="41"/>
      <c r="G13" s="32">
        <f>SUM('Field Devices'!I34:I48)</f>
        <v>44</v>
      </c>
      <c r="H13" s="20"/>
    </row>
    <row r="14" spans="1:8" s="1" customFormat="1" ht="5.0999999999999996" customHeight="1" x14ac:dyDescent="0.25">
      <c r="A14" s="6"/>
      <c r="C14" s="4"/>
      <c r="E14" s="5"/>
      <c r="G14" s="5"/>
      <c r="H14" s="6"/>
    </row>
    <row r="15" spans="1:8" s="1" customFormat="1" x14ac:dyDescent="0.25">
      <c r="A15" s="6"/>
      <c r="B15" s="7" t="s">
        <v>84</v>
      </c>
      <c r="C15" s="35"/>
      <c r="D15" s="107">
        <f>G11+G13+E9</f>
        <v>62.4</v>
      </c>
      <c r="E15" s="107"/>
      <c r="F15" s="107"/>
      <c r="G15" s="107"/>
      <c r="H15" s="6"/>
    </row>
    <row r="16" spans="1:8" s="1" customFormat="1" ht="5.0999999999999996" customHeight="1" x14ac:dyDescent="0.25">
      <c r="A16" s="6"/>
      <c r="C16" s="4"/>
      <c r="E16" s="5"/>
      <c r="G16" s="5"/>
      <c r="H16" s="6"/>
    </row>
    <row r="17" spans="1:10" s="1" customFormat="1" x14ac:dyDescent="0.25">
      <c r="A17" s="6"/>
      <c r="B17" s="7" t="s">
        <v>85</v>
      </c>
      <c r="C17" s="8" t="s">
        <v>5</v>
      </c>
      <c r="D17" s="34" t="str">
        <f>IF((G17)&lt;=500,"In PSU Limits","Above PSU limits")</f>
        <v>In PSU Limits</v>
      </c>
      <c r="E17" s="35">
        <f>E3+E5+E9</f>
        <v>45.9</v>
      </c>
      <c r="F17" s="35"/>
      <c r="G17" s="35">
        <f>G7+G11+G13</f>
        <v>158.5</v>
      </c>
      <c r="H17" s="6"/>
    </row>
    <row r="18" spans="1:10" s="1" customFormat="1" ht="5.0999999999999996" customHeight="1" x14ac:dyDescent="0.25">
      <c r="A18" s="6"/>
      <c r="C18" s="4"/>
      <c r="E18" s="5"/>
      <c r="G18" s="5"/>
      <c r="H18" s="6"/>
    </row>
    <row r="19" spans="1:10" s="1" customFormat="1" ht="14.45" customHeight="1" x14ac:dyDescent="0.25">
      <c r="A19" s="6"/>
      <c r="B19" s="22" t="s">
        <v>63</v>
      </c>
      <c r="C19" s="45"/>
      <c r="D19" s="45"/>
      <c r="E19" s="105">
        <v>7.5</v>
      </c>
      <c r="F19" s="105"/>
      <c r="G19" s="106"/>
      <c r="H19" s="6"/>
    </row>
    <row r="20" spans="1:10" s="1" customFormat="1" ht="14.45" customHeight="1" x14ac:dyDescent="0.25">
      <c r="A20" s="6"/>
      <c r="B20" s="15" t="s">
        <v>64</v>
      </c>
      <c r="C20" s="46"/>
      <c r="D20" s="46"/>
      <c r="E20" s="105">
        <v>19</v>
      </c>
      <c r="F20" s="105"/>
      <c r="G20" s="106"/>
      <c r="H20" s="6"/>
    </row>
    <row r="21" spans="1:10" s="1" customFormat="1" ht="5.0999999999999996" customHeight="1" x14ac:dyDescent="0.25">
      <c r="A21" s="6"/>
      <c r="C21" s="4"/>
      <c r="E21" s="40"/>
      <c r="F21" s="40"/>
      <c r="G21" s="40"/>
      <c r="H21" s="6"/>
    </row>
    <row r="22" spans="1:10" s="1" customFormat="1" x14ac:dyDescent="0.25">
      <c r="A22" s="23"/>
      <c r="B22" s="15" t="s">
        <v>4</v>
      </c>
      <c r="C22" s="63">
        <v>24</v>
      </c>
      <c r="D22" s="30"/>
      <c r="E22" s="101">
        <f>ROUNDUP(C22*(E3+(E9*E20/E19)),0)</f>
        <v>1135</v>
      </c>
      <c r="F22" s="101"/>
      <c r="G22" s="102"/>
      <c r="H22" s="23"/>
    </row>
    <row r="23" spans="1:10" s="1" customFormat="1" x14ac:dyDescent="0.25">
      <c r="A23" s="6"/>
      <c r="B23" s="15" t="s">
        <v>3</v>
      </c>
      <c r="C23" s="63">
        <v>0.5</v>
      </c>
      <c r="D23" s="30"/>
      <c r="E23" s="101">
        <f>ROUNDUP(C23*(G3+G5+((G11+G13)*E20/E19)),0)</f>
        <v>127</v>
      </c>
      <c r="F23" s="101"/>
      <c r="G23" s="102"/>
      <c r="H23" s="6"/>
      <c r="J23" s="40"/>
    </row>
    <row r="24" spans="1:10" s="1" customFormat="1" x14ac:dyDescent="0.25">
      <c r="A24" s="14"/>
      <c r="B24" s="15" t="s">
        <v>2</v>
      </c>
      <c r="C24" s="64">
        <v>0.25</v>
      </c>
      <c r="D24" s="30"/>
      <c r="E24" s="101">
        <f>ROUNDUP((E22+E23)*C24,0)</f>
        <v>316</v>
      </c>
      <c r="F24" s="101"/>
      <c r="G24" s="102"/>
      <c r="H24" s="14"/>
    </row>
    <row r="25" spans="1:10" s="10" customFormat="1" ht="21" x14ac:dyDescent="0.25">
      <c r="A25" s="12"/>
      <c r="B25" s="9" t="s">
        <v>62</v>
      </c>
      <c r="C25" s="44" t="s">
        <v>5</v>
      </c>
      <c r="D25" s="43" t="str">
        <f>IF((E25)&lt;=2700,"In Battery Limits","Above Battery Limits")</f>
        <v>In Battery Limits</v>
      </c>
      <c r="E25" s="103">
        <f>ROUNDUP(SUM(D22:G24),0)</f>
        <v>1578</v>
      </c>
      <c r="F25" s="103"/>
      <c r="G25" s="103"/>
      <c r="H25" s="12"/>
    </row>
  </sheetData>
  <mergeCells count="8">
    <mergeCell ref="E25:G25"/>
    <mergeCell ref="B1:G1"/>
    <mergeCell ref="E19:G19"/>
    <mergeCell ref="E20:G20"/>
    <mergeCell ref="E22:G22"/>
    <mergeCell ref="E23:G23"/>
    <mergeCell ref="E24:G24"/>
    <mergeCell ref="D15:G15"/>
  </mergeCells>
  <conditionalFormatting sqref="C9">
    <cfRule type="cellIs" dxfId="6" priority="7" operator="greaterThan">
      <formula>159</formula>
    </cfRule>
  </conditionalFormatting>
  <conditionalFormatting sqref="D15">
    <cfRule type="containsText" dxfId="5" priority="5" operator="containsText" text="Above PSU Limits">
      <formula>NOT(ISERROR(SEARCH("Above PSU Limits",D15)))</formula>
    </cfRule>
    <cfRule type="containsText" dxfId="4" priority="6" operator="containsText" text="In PSU Limits">
      <formula>NOT(ISERROR(SEARCH("In PSU Limits",D15)))</formula>
    </cfRule>
  </conditionalFormatting>
  <conditionalFormatting sqref="D17">
    <cfRule type="containsText" dxfId="3" priority="1" operator="containsText" text="Above PSU Limits">
      <formula>NOT(ISERROR(SEARCH("Above PSU Limits",D17)))</formula>
    </cfRule>
    <cfRule type="containsText" dxfId="2" priority="2" operator="containsText" text="In PSU Limits">
      <formula>NOT(ISERROR(SEARCH("In PSU Limits",D17)))</formula>
    </cfRule>
  </conditionalFormatting>
  <conditionalFormatting sqref="D25">
    <cfRule type="containsText" dxfId="1" priority="8" operator="containsText" text="Above Battery Limits">
      <formula>NOT(ISERROR(SEARCH("Above Battery Limits",D25)))</formula>
    </cfRule>
    <cfRule type="containsText" dxfId="0" priority="9" operator="containsText" text="In Battery Limits">
      <formula>NOT(ISERROR(SEARCH("In Battery Limits",D25)))</formula>
    </cfRule>
  </conditionalFormatting>
  <pageMargins left="0.7" right="0.7" top="0.75" bottom="0.75" header="0.3" footer="0.3"/>
  <pageSetup orientation="portrait" r:id="rId1"/>
  <customProperties>
    <customPr name="_pios_id" r:id="rId2"/>
  </customProperties>
  <legacyDrawing r:id="rId3"/>
</worksheet>
</file>

<file path=docMetadata/LabelInfo.xml><?xml version="1.0" encoding="utf-8"?>
<clbl:labelList xmlns:clbl="http://schemas.microsoft.com/office/2020/mipLabelMetadata">
  <clbl:label id="{d546e5e1-5d42-4630-bacd-c69bfdcbd5e8}" enabled="1" method="Standard" siteId="{96ece526-9c7d-48b0-8daf-8b93c90a5d1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Instructions</vt:lpstr>
      <vt:lpstr>Field Devices</vt:lpstr>
      <vt:lpstr>LT-32</vt:lpstr>
      <vt:lpstr>LT-159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Esposito, Antonio</dc:creator>
  <cp:lastModifiedBy>James, Marina</cp:lastModifiedBy>
  <dcterms:created xsi:type="dcterms:W3CDTF">2021-06-29T07:08:00Z</dcterms:created>
  <dcterms:modified xsi:type="dcterms:W3CDTF">2024-12-04T14:03:33Z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546e5e1-5d42-4630-bacd-c69bfdcbd5e8_Enabled">
    <vt:lpwstr>true</vt:lpwstr>
  </property>
  <property fmtid="{D5CDD505-2E9C-101B-9397-08002B2CF9AE}" pid="3" name="MSIP_Label_d546e5e1-5d42-4630-bacd-c69bfdcbd5e8_SetDate">
    <vt:lpwstr>2021-09-26T10:00:21Z</vt:lpwstr>
  </property>
  <property fmtid="{D5CDD505-2E9C-101B-9397-08002B2CF9AE}" pid="4" name="MSIP_Label_d546e5e1-5d42-4630-bacd-c69bfdcbd5e8_Method">
    <vt:lpwstr>Standard</vt:lpwstr>
  </property>
  <property fmtid="{D5CDD505-2E9C-101B-9397-08002B2CF9AE}" pid="5" name="MSIP_Label_d546e5e1-5d42-4630-bacd-c69bfdcbd5e8_Name">
    <vt:lpwstr>d546e5e1-5d42-4630-bacd-c69bfdcbd5e8</vt:lpwstr>
  </property>
  <property fmtid="{D5CDD505-2E9C-101B-9397-08002B2CF9AE}" pid="6" name="MSIP_Label_d546e5e1-5d42-4630-bacd-c69bfdcbd5e8_SiteId">
    <vt:lpwstr>96ece526-9c7d-48b0-8daf-8b93c90a5d18</vt:lpwstr>
  </property>
  <property fmtid="{D5CDD505-2E9C-101B-9397-08002B2CF9AE}" pid="7" name="MSIP_Label_d546e5e1-5d42-4630-bacd-c69bfdcbd5e8_ActionId">
    <vt:lpwstr>35fada3e-f3ed-4823-95bc-79a3baf509dd</vt:lpwstr>
  </property>
  <property fmtid="{D5CDD505-2E9C-101B-9397-08002B2CF9AE}" pid="8" name="MSIP_Label_d546e5e1-5d42-4630-bacd-c69bfdcbd5e8_ContentBits">
    <vt:lpwstr>0</vt:lpwstr>
  </property>
  <property fmtid="{D5CDD505-2E9C-101B-9397-08002B2CF9AE}" pid="9" name="SmartTag">
    <vt:lpwstr>4</vt:lpwstr>
  </property>
</Properties>
</file>